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70" windowHeight="5130" activeTab="1"/>
  </bookViews>
  <sheets>
    <sheet name="Instructions" sheetId="1" r:id="rId1"/>
    <sheet name="Sports Centre League (SCL2015)" sheetId="2" r:id="rId2"/>
  </sheets>
  <definedNames>
    <definedName name="_xlnm.Print_Area" localSheetId="0">'Instructions'!$A$1:$I$58</definedName>
  </definedNames>
  <calcPr fullCalcOnLoad="1"/>
</workbook>
</file>

<file path=xl/sharedStrings.xml><?xml version="1.0" encoding="utf-8"?>
<sst xmlns="http://schemas.openxmlformats.org/spreadsheetml/2006/main" count="349" uniqueCount="113">
  <si>
    <t>Club</t>
  </si>
  <si>
    <t>Event</t>
  </si>
  <si>
    <t>Lane 1</t>
  </si>
  <si>
    <t>Time</t>
  </si>
  <si>
    <t>Place</t>
  </si>
  <si>
    <t>Point</t>
  </si>
  <si>
    <t>Total</t>
  </si>
  <si>
    <t>Lane 2</t>
  </si>
  <si>
    <t>Lane 4</t>
  </si>
  <si>
    <t>Lane 5</t>
  </si>
  <si>
    <t>Lane 6</t>
  </si>
  <si>
    <t>total points</t>
  </si>
  <si>
    <t>total clubs points</t>
  </si>
  <si>
    <t>TP</t>
  </si>
  <si>
    <t>TPE</t>
  </si>
  <si>
    <t>Points</t>
  </si>
  <si>
    <t>Ln1</t>
  </si>
  <si>
    <t>Ln2</t>
  </si>
  <si>
    <t>Ln3</t>
  </si>
  <si>
    <t>Ln4</t>
  </si>
  <si>
    <t>Ln5</t>
  </si>
  <si>
    <t>Ln6</t>
  </si>
  <si>
    <t>Comments</t>
  </si>
  <si>
    <t xml:space="preserve">G  </t>
  </si>
  <si>
    <t>B</t>
  </si>
  <si>
    <t>Backstroke</t>
  </si>
  <si>
    <t>M</t>
  </si>
  <si>
    <t>Open</t>
  </si>
  <si>
    <t>50m</t>
  </si>
  <si>
    <t>Breaststroke</t>
  </si>
  <si>
    <t>Butterfly</t>
  </si>
  <si>
    <t>100m</t>
  </si>
  <si>
    <t>Freestyle</t>
  </si>
  <si>
    <t>Freestyle Relay</t>
  </si>
  <si>
    <t>15/u</t>
  </si>
  <si>
    <t>I.M.</t>
  </si>
  <si>
    <t>Medley Relay</t>
  </si>
  <si>
    <t>G</t>
  </si>
  <si>
    <t>9/u</t>
  </si>
  <si>
    <t>11/u</t>
  </si>
  <si>
    <t>13/u</t>
  </si>
  <si>
    <t>11 / 13</t>
  </si>
  <si>
    <t>15 / OP</t>
  </si>
  <si>
    <t>20 x 25m Cannon</t>
  </si>
  <si>
    <t>Lane 3</t>
  </si>
  <si>
    <t>Instructions</t>
  </si>
  <si>
    <t>da.fortescue@sky.com</t>
  </si>
  <si>
    <t>If swimmers have equal times, use the placing judges reports to place them by adding 1/1000th of a second to the time.</t>
  </si>
  <si>
    <t>i.e. If swimmer a gets a time os 23.24 and swimmer b gets the same time but is deemed to have finished second of the two swimmers then enter swimmer b's time as 23.241</t>
  </si>
  <si>
    <t>Before You Start</t>
  </si>
  <si>
    <t>to enter a time in seconds such as 24.44 seconds enter  24.44</t>
  </si>
  <si>
    <t>np = swum for no points</t>
  </si>
  <si>
    <t>During The Competition</t>
  </si>
  <si>
    <t>Entering Times</t>
  </si>
  <si>
    <t xml:space="preserve">to enter a time in minutes and seconds such as 1 minute 24.44 seconds enter 124.44 </t>
  </si>
  <si>
    <t>Equal Times</t>
  </si>
  <si>
    <t>dns = did not start/swim</t>
  </si>
  <si>
    <t>After The Competition</t>
  </si>
  <si>
    <t>After the gala has finished, please ensure a copy of this completed spreadsheet is emailed to the below email addresses as soon as possible so the league results can be upadted and/or the results can be published on the website.</t>
  </si>
  <si>
    <t>League Manager:</t>
  </si>
  <si>
    <t>Website Contact:</t>
  </si>
  <si>
    <t>David Fortescue</t>
  </si>
  <si>
    <t>Please enter here the number of teams competing in the division:</t>
  </si>
  <si>
    <t>Please enter the competition Date here (dd/mm/yy):</t>
  </si>
  <si>
    <t>Please enter the gala venue here:</t>
  </si>
  <si>
    <t>Please enter the round number here:</t>
  </si>
  <si>
    <t>Please enter the division number here:</t>
  </si>
  <si>
    <t>Thank You for helping out at the gala.</t>
  </si>
  <si>
    <t>Nottinghamshire Sports Centre League Recorders Sheets</t>
  </si>
  <si>
    <t>DQ's or No Points</t>
  </si>
  <si>
    <t>Places</t>
  </si>
  <si>
    <t>No of 0 points</t>
  </si>
  <si>
    <t>points sum</t>
  </si>
  <si>
    <t>Judges Place Check</t>
  </si>
  <si>
    <t>Placing Check</t>
  </si>
  <si>
    <t>In the columns following the results input there are some cells set up so you can easily check the input with the judges place slip. These cells will highlight in red if you have a joint placing.</t>
  </si>
  <si>
    <t>***Please input some notes regarding the DQ in the Comments box. This can be the description on the DQ slip, just incase it goes missing.</t>
  </si>
  <si>
    <t>!!  PLEASE READ ALL OF THIS PAGE BEFORE YOU START  !!</t>
  </si>
  <si>
    <t>Change</t>
  </si>
  <si>
    <t>Total Check</t>
  </si>
  <si>
    <t>Warnings</t>
  </si>
  <si>
    <t>Sports Centre League 2015</t>
  </si>
  <si>
    <t>If a swimmers is to get disqualified for any reason please enter the disqualification in the following manner:</t>
  </si>
  <si>
    <t>For example. A Disqualification for a faulty start "moving before the start signal given" would need to be in put as "dq 4.4"</t>
  </si>
  <si>
    <t>Disqualification</t>
  </si>
  <si>
    <t>No Point/No Swim</t>
  </si>
  <si>
    <t>"dq " followed by the reason code - dq 4.4***</t>
  </si>
  <si>
    <t>This spreadsheet has been modified from the original and has new instructions as of 2015</t>
  </si>
  <si>
    <t>Please enter Teams for each lane below:</t>
  </si>
  <si>
    <t>Lane 1:</t>
  </si>
  <si>
    <t>Lane 2:</t>
  </si>
  <si>
    <t>Lane 3:</t>
  </si>
  <si>
    <t>Lane 4:</t>
  </si>
  <si>
    <t>Lane 5:</t>
  </si>
  <si>
    <t>Lane 6:</t>
  </si>
  <si>
    <t>v 2015.1.7</t>
  </si>
  <si>
    <t>dq 4.4</t>
  </si>
  <si>
    <t>starting before the starting signal</t>
  </si>
  <si>
    <t>5 and 6 swam wrong stroke on 3rd leg</t>
  </si>
  <si>
    <t>lane 5 feet not moving in parallel, lane 1 fly arms has breast pull</t>
  </si>
  <si>
    <t>one hand turn 2nd turn</t>
  </si>
  <si>
    <t>dq 10.11</t>
  </si>
  <si>
    <t>dq 2nd takeover</t>
  </si>
  <si>
    <t>np</t>
  </si>
  <si>
    <t>dq 9.3</t>
  </si>
  <si>
    <t>dns</t>
  </si>
  <si>
    <t>Sharley Park</t>
  </si>
  <si>
    <t>Portland</t>
  </si>
  <si>
    <t>Radford</t>
  </si>
  <si>
    <t>Sherwood B</t>
  </si>
  <si>
    <t>Rykneld</t>
  </si>
  <si>
    <t>Worksop B</t>
  </si>
  <si>
    <t>Mansfield B</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</si>
</sst>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s>
  <fonts count="49">
    <font>
      <sz val="10"/>
      <name val="Arial"/>
      <family val="0"/>
    </font>
    <font>
      <sz val="11"/>
      <color indexed="8"/>
      <name val="Calibri"/>
      <family val="2"/>
    </font>
    <font>
      <b/>
      <sz val="10"/>
      <name val="Arial"/>
      <family val="2"/>
    </font>
    <font>
      <b/>
      <sz val="14"/>
      <name val="Arial"/>
      <family val="2"/>
    </font>
    <font>
      <b/>
      <u val="single"/>
      <sz val="14"/>
      <name val="Arial"/>
      <family val="2"/>
    </font>
    <font>
      <b/>
      <sz val="10"/>
      <color indexed="9"/>
      <name val="Arial"/>
      <family val="2"/>
    </font>
    <font>
      <sz val="8"/>
      <name val="Arial"/>
      <family val="0"/>
    </font>
    <font>
      <b/>
      <sz val="12"/>
      <name val="Arial"/>
      <family val="2"/>
    </font>
    <font>
      <b/>
      <sz val="16"/>
      <name val="Arial"/>
      <family val="2"/>
    </font>
    <font>
      <b/>
      <u val="single"/>
      <sz val="22"/>
      <name val="Arial"/>
      <family val="2"/>
    </font>
    <font>
      <b/>
      <u val="single"/>
      <sz val="11"/>
      <name val="Arial"/>
      <family val="2"/>
    </font>
    <font>
      <u val="single"/>
      <sz val="10"/>
      <name val="Arial"/>
      <family val="2"/>
    </font>
    <font>
      <b/>
      <sz val="11"/>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14"/>
        <bgColor indexed="64"/>
      </patternFill>
    </fill>
    <fill>
      <patternFill patternType="solid">
        <fgColor indexed="11"/>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right style="thin"/>
      <top style="thin"/>
      <bottom/>
    </border>
    <border>
      <left style="medium"/>
      <right style="medium"/>
      <top style="medium"/>
      <bottom style="medium"/>
    </border>
    <border>
      <left/>
      <right style="thin"/>
      <top/>
      <bottom style="medium"/>
    </border>
    <border>
      <left/>
      <right/>
      <top/>
      <bottom style="medium"/>
    </border>
    <border>
      <left/>
      <right/>
      <top style="thin"/>
      <bottom style="thin"/>
    </border>
    <border>
      <left/>
      <right style="thin"/>
      <top style="thin"/>
      <bottom style="thin"/>
    </border>
    <border>
      <left style="thin"/>
      <right style="thin"/>
      <top style="thin"/>
      <bottom style="thin"/>
    </border>
    <border>
      <left style="thin"/>
      <right/>
      <top/>
      <bottom style="medium"/>
    </border>
    <border>
      <left style="thin"/>
      <right style="thin"/>
      <top/>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style="thin"/>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0" xfId="0" applyFont="1" applyAlignment="1">
      <alignment horizontal="center"/>
    </xf>
    <xf numFmtId="0" fontId="2" fillId="0" borderId="0" xfId="0" applyFont="1" applyAlignment="1" applyProtection="1">
      <alignment/>
      <protection/>
    </xf>
    <xf numFmtId="0" fontId="2" fillId="0" borderId="0" xfId="0" applyFont="1" applyBorder="1" applyAlignment="1" applyProtection="1">
      <alignment horizontal="center"/>
      <protection/>
    </xf>
    <xf numFmtId="0" fontId="2" fillId="0" borderId="10" xfId="0" applyFont="1" applyBorder="1" applyAlignment="1" applyProtection="1">
      <alignment/>
      <protection/>
    </xf>
    <xf numFmtId="0" fontId="2" fillId="0" borderId="0" xfId="0" applyFont="1" applyBorder="1" applyAlignment="1" applyProtection="1">
      <alignment/>
      <protection/>
    </xf>
    <xf numFmtId="2" fontId="2" fillId="0" borderId="0" xfId="0" applyNumberFormat="1" applyFont="1" applyBorder="1" applyAlignment="1" applyProtection="1">
      <alignment/>
      <protection locked="0"/>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33" borderId="10" xfId="0" applyFont="1" applyFill="1" applyBorder="1" applyAlignment="1" applyProtection="1">
      <alignment/>
      <protection/>
    </xf>
    <xf numFmtId="0" fontId="2" fillId="0" borderId="11" xfId="0" applyFont="1" applyBorder="1" applyAlignment="1" applyProtection="1">
      <alignment/>
      <protection/>
    </xf>
    <xf numFmtId="0" fontId="2" fillId="34" borderId="10" xfId="0" applyFont="1" applyFill="1" applyBorder="1" applyAlignment="1" applyProtection="1">
      <alignment/>
      <protection/>
    </xf>
    <xf numFmtId="0" fontId="2" fillId="35" borderId="10" xfId="0" applyFont="1" applyFill="1" applyBorder="1" applyAlignment="1" applyProtection="1">
      <alignment/>
      <protection/>
    </xf>
    <xf numFmtId="49" fontId="2" fillId="0" borderId="0" xfId="0" applyNumberFormat="1" applyFont="1" applyAlignment="1" applyProtection="1">
      <alignment/>
      <protection/>
    </xf>
    <xf numFmtId="49" fontId="2" fillId="0" borderId="0" xfId="0" applyNumberFormat="1" applyFont="1" applyAlignment="1" applyProtection="1">
      <alignment horizontal="left"/>
      <protection/>
    </xf>
    <xf numFmtId="0" fontId="0" fillId="36" borderId="0" xfId="0" applyFill="1" applyAlignment="1" applyProtection="1">
      <alignment/>
      <protection/>
    </xf>
    <xf numFmtId="0" fontId="0" fillId="36" borderId="12" xfId="0" applyFont="1" applyFill="1" applyBorder="1" applyAlignment="1" applyProtection="1">
      <alignment horizontal="center" vertical="center" wrapText="1"/>
      <protection locked="0"/>
    </xf>
    <xf numFmtId="0" fontId="0" fillId="36" borderId="12" xfId="0" applyFont="1" applyFill="1" applyBorder="1" applyAlignment="1" applyProtection="1">
      <alignment horizontal="center"/>
      <protection locked="0"/>
    </xf>
    <xf numFmtId="0" fontId="12" fillId="37"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ill="1" applyAlignment="1" applyProtection="1">
      <alignment horizontal="left"/>
      <protection/>
    </xf>
    <xf numFmtId="0" fontId="0" fillId="36" borderId="0" xfId="0" applyFont="1" applyFill="1" applyAlignment="1" applyProtection="1">
      <alignment horizontal="left" wrapText="1"/>
      <protection/>
    </xf>
    <xf numFmtId="0" fontId="0" fillId="36" borderId="0" xfId="0" applyFont="1" applyFill="1" applyAlignment="1" applyProtection="1">
      <alignment horizontal="left"/>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protection/>
    </xf>
    <xf numFmtId="0" fontId="2" fillId="36" borderId="13" xfId="0" applyFont="1" applyFill="1" applyBorder="1" applyAlignment="1">
      <alignment/>
    </xf>
    <xf numFmtId="0" fontId="2" fillId="36" borderId="0" xfId="0" applyFont="1" applyFill="1" applyBorder="1" applyAlignment="1">
      <alignment/>
    </xf>
    <xf numFmtId="0" fontId="2" fillId="36" borderId="10" xfId="0" applyFont="1" applyFill="1" applyBorder="1" applyAlignment="1" applyProtection="1">
      <alignment horizontal="center"/>
      <protection/>
    </xf>
    <xf numFmtId="0" fontId="2" fillId="36" borderId="0" xfId="0" applyFont="1" applyFill="1" applyAlignment="1" applyProtection="1">
      <alignment/>
      <protection/>
    </xf>
    <xf numFmtId="0" fontId="2" fillId="36" borderId="0" xfId="0" applyFont="1" applyFill="1" applyBorder="1" applyAlignment="1" applyProtection="1">
      <alignment/>
      <protection locked="0"/>
    </xf>
    <xf numFmtId="0" fontId="2" fillId="36" borderId="14" xfId="0" applyFont="1" applyFill="1" applyBorder="1" applyAlignment="1" applyProtection="1">
      <alignment/>
      <protection/>
    </xf>
    <xf numFmtId="0" fontId="2" fillId="36" borderId="0" xfId="0" applyFont="1" applyFill="1" applyAlignment="1">
      <alignment/>
    </xf>
    <xf numFmtId="2" fontId="2" fillId="36" borderId="0" xfId="0" applyNumberFormat="1" applyFont="1" applyFill="1" applyAlignment="1" applyProtection="1">
      <alignment/>
      <protection/>
    </xf>
    <xf numFmtId="0" fontId="2" fillId="36" borderId="14" xfId="0" applyFont="1" applyFill="1" applyBorder="1" applyAlignment="1">
      <alignment/>
    </xf>
    <xf numFmtId="2" fontId="2" fillId="36" borderId="14" xfId="0" applyNumberFormat="1" applyFont="1" applyFill="1" applyBorder="1" applyAlignment="1">
      <alignment/>
    </xf>
    <xf numFmtId="0" fontId="3" fillId="36" borderId="0" xfId="0" applyFont="1" applyFill="1" applyBorder="1" applyAlignment="1" applyProtection="1">
      <alignment vertical="top" wrapText="1"/>
      <protection/>
    </xf>
    <xf numFmtId="0" fontId="2" fillId="36" borderId="0" xfId="0" applyFont="1" applyFill="1" applyAlignment="1" applyProtection="1">
      <alignment horizontal="center"/>
      <protection/>
    </xf>
    <xf numFmtId="0" fontId="4" fillId="36" borderId="0" xfId="0" applyFont="1" applyFill="1" applyAlignment="1" applyProtection="1">
      <alignment horizontal="right"/>
      <protection/>
    </xf>
    <xf numFmtId="0" fontId="3" fillId="36" borderId="0" xfId="0" applyFont="1" applyFill="1" applyAlignment="1" applyProtection="1">
      <alignment horizontal="right"/>
      <protection/>
    </xf>
    <xf numFmtId="0" fontId="2" fillId="36" borderId="0" xfId="0" applyFont="1" applyFill="1" applyAlignment="1" applyProtection="1">
      <alignment horizontal="center"/>
      <protection/>
    </xf>
    <xf numFmtId="0" fontId="2" fillId="36" borderId="15" xfId="0" applyFont="1" applyFill="1" applyBorder="1" applyAlignment="1" applyProtection="1">
      <alignment/>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protection/>
    </xf>
    <xf numFmtId="0" fontId="2" fillId="36" borderId="16" xfId="0" applyFont="1" applyFill="1" applyBorder="1" applyAlignment="1" applyProtection="1">
      <alignment horizontal="center"/>
      <protection/>
    </xf>
    <xf numFmtId="0" fontId="2" fillId="36" borderId="17" xfId="0" applyFont="1" applyFill="1" applyBorder="1" applyAlignment="1" applyProtection="1">
      <alignment horizontal="center"/>
      <protection/>
    </xf>
    <xf numFmtId="0" fontId="2" fillId="36" borderId="0" xfId="0" applyFont="1" applyFill="1" applyAlignment="1">
      <alignment horizontal="center"/>
    </xf>
    <xf numFmtId="0" fontId="2" fillId="36" borderId="14" xfId="0" applyFont="1" applyFill="1" applyBorder="1" applyAlignment="1">
      <alignment horizontal="left"/>
    </xf>
    <xf numFmtId="2" fontId="2" fillId="36" borderId="14" xfId="0" applyNumberFormat="1" applyFont="1" applyFill="1" applyBorder="1" applyAlignment="1" applyProtection="1">
      <alignment/>
      <protection locked="0"/>
    </xf>
    <xf numFmtId="0" fontId="2" fillId="36" borderId="14" xfId="0" applyFont="1" applyFill="1" applyBorder="1" applyAlignment="1">
      <alignment horizontal="center"/>
    </xf>
    <xf numFmtId="2" fontId="2" fillId="36" borderId="18" xfId="0" applyNumberFormat="1" applyFont="1" applyFill="1" applyBorder="1" applyAlignment="1" applyProtection="1">
      <alignment/>
      <protection locked="0"/>
    </xf>
    <xf numFmtId="0" fontId="2" fillId="36" borderId="19" xfId="0" applyFont="1" applyFill="1" applyBorder="1" applyAlignment="1" applyProtection="1">
      <alignment/>
      <protection/>
    </xf>
    <xf numFmtId="0" fontId="2" fillId="36" borderId="0" xfId="0" applyFont="1" applyFill="1" applyBorder="1" applyAlignment="1">
      <alignment horizontal="center"/>
    </xf>
    <xf numFmtId="0" fontId="2" fillId="36" borderId="10" xfId="0" applyFont="1" applyFill="1" applyBorder="1" applyAlignment="1">
      <alignment/>
    </xf>
    <xf numFmtId="0" fontId="5" fillId="36" borderId="0" xfId="0" applyFont="1" applyFill="1" applyAlignment="1">
      <alignment horizontal="center"/>
    </xf>
    <xf numFmtId="0" fontId="2" fillId="36" borderId="13" xfId="0" applyFont="1" applyFill="1" applyBorder="1" applyAlignment="1" applyProtection="1">
      <alignment/>
      <protection/>
    </xf>
    <xf numFmtId="0" fontId="0" fillId="36" borderId="0" xfId="0" applyFill="1" applyAlignment="1" applyProtection="1">
      <alignment/>
      <protection/>
    </xf>
    <xf numFmtId="0" fontId="0" fillId="36" borderId="0" xfId="0" applyFill="1" applyAlignment="1" applyProtection="1">
      <alignment wrapText="1"/>
      <protection/>
    </xf>
    <xf numFmtId="0" fontId="0" fillId="36" borderId="0" xfId="0" applyFont="1" applyFill="1" applyAlignment="1" applyProtection="1">
      <alignment wrapText="1"/>
      <protection/>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11" fillId="36" borderId="0" xfId="0" applyFont="1" applyFill="1" applyAlignment="1" applyProtection="1">
      <alignment horizontal="left"/>
      <protection/>
    </xf>
    <xf numFmtId="0" fontId="0" fillId="36" borderId="0" xfId="0" applyFont="1" applyFill="1" applyAlignment="1" applyProtection="1">
      <alignment horizontal="left"/>
      <protection/>
    </xf>
    <xf numFmtId="0" fontId="0" fillId="36" borderId="0" xfId="0" applyFill="1" applyAlignment="1" applyProtection="1">
      <alignment horizontal="left"/>
      <protection/>
    </xf>
    <xf numFmtId="0" fontId="9" fillId="36" borderId="0" xfId="0" applyFont="1" applyFill="1" applyAlignment="1" applyProtection="1">
      <alignment horizontal="center"/>
      <protection/>
    </xf>
    <xf numFmtId="0" fontId="10" fillId="36" borderId="0" xfId="0" applyFont="1" applyFill="1" applyAlignment="1" applyProtection="1">
      <alignment horizontal="left"/>
      <protection/>
    </xf>
    <xf numFmtId="0" fontId="12" fillId="37" borderId="0" xfId="0" applyFont="1" applyFill="1" applyAlignment="1" applyProtection="1">
      <alignment horizontal="center"/>
      <protection/>
    </xf>
    <xf numFmtId="0" fontId="0" fillId="36" borderId="0" xfId="0" applyFont="1" applyFill="1" applyAlignment="1" applyProtection="1">
      <alignment horizontal="left" wrapText="1"/>
      <protection/>
    </xf>
    <xf numFmtId="0" fontId="2" fillId="39" borderId="0" xfId="0" applyFont="1" applyFill="1" applyAlignment="1" applyProtection="1">
      <alignment horizontal="left"/>
      <protection/>
    </xf>
    <xf numFmtId="0" fontId="0" fillId="39" borderId="0" xfId="0" applyFont="1" applyFill="1" applyAlignment="1" applyProtection="1">
      <alignment horizontal="left"/>
      <protection/>
    </xf>
    <xf numFmtId="0" fontId="0" fillId="39" borderId="0" xfId="0" applyFill="1" applyAlignment="1" applyProtection="1">
      <alignment horizontal="left"/>
      <protection/>
    </xf>
    <xf numFmtId="0" fontId="2" fillId="40" borderId="0" xfId="0" applyFont="1" applyFill="1" applyAlignment="1" applyProtection="1">
      <alignment horizontal="left"/>
      <protection/>
    </xf>
    <xf numFmtId="0" fontId="7" fillId="36" borderId="0" xfId="0" applyFont="1" applyFill="1" applyAlignment="1" applyProtection="1">
      <alignment horizontal="center"/>
      <protection/>
    </xf>
    <xf numFmtId="0" fontId="2" fillId="38" borderId="0" xfId="0" applyFont="1" applyFill="1" applyAlignment="1" applyProtection="1">
      <alignment horizontal="right"/>
      <protection/>
    </xf>
    <xf numFmtId="165" fontId="0" fillId="36" borderId="20" xfId="0" applyNumberFormat="1" applyFont="1" applyFill="1" applyBorder="1" applyAlignment="1" applyProtection="1">
      <alignment horizontal="center"/>
      <protection locked="0"/>
    </xf>
    <xf numFmtId="165" fontId="0" fillId="36" borderId="21" xfId="0" applyNumberFormat="1" applyFont="1" applyFill="1" applyBorder="1" applyAlignment="1" applyProtection="1">
      <alignment horizontal="center"/>
      <protection locked="0"/>
    </xf>
    <xf numFmtId="0" fontId="0" fillId="36" borderId="20" xfId="0" applyFont="1" applyFill="1" applyBorder="1" applyAlignment="1" applyProtection="1">
      <alignment horizontal="center"/>
      <protection locked="0"/>
    </xf>
    <xf numFmtId="0" fontId="0" fillId="36" borderId="21" xfId="0" applyFont="1" applyFill="1" applyBorder="1" applyAlignment="1" applyProtection="1">
      <alignment horizontal="center"/>
      <protection locked="0"/>
    </xf>
    <xf numFmtId="0" fontId="13" fillId="37" borderId="0" xfId="0" applyFont="1" applyFill="1" applyAlignment="1" applyProtection="1">
      <alignment horizontal="center"/>
      <protection/>
    </xf>
    <xf numFmtId="0" fontId="2" fillId="38" borderId="0" xfId="0" applyFont="1" applyFill="1" applyAlignment="1" applyProtection="1">
      <alignment horizontal="center"/>
      <protection/>
    </xf>
    <xf numFmtId="0" fontId="2" fillId="38" borderId="0" xfId="0" applyFont="1" applyFill="1" applyAlignment="1" applyProtection="1">
      <alignment horizontal="right" wrapText="1"/>
      <protection/>
    </xf>
    <xf numFmtId="0" fontId="2" fillId="38" borderId="22" xfId="0" applyFont="1" applyFill="1" applyBorder="1" applyAlignment="1" applyProtection="1">
      <alignment horizontal="right" wrapText="1"/>
      <protection/>
    </xf>
    <xf numFmtId="0" fontId="0" fillId="36" borderId="0" xfId="0" applyFill="1" applyAlignment="1" applyProtection="1">
      <alignment horizontal="left" wrapText="1"/>
      <protection/>
    </xf>
    <xf numFmtId="0" fontId="2" fillId="36" borderId="23" xfId="0" applyFont="1" applyFill="1" applyBorder="1" applyAlignment="1" applyProtection="1">
      <alignment horizontal="center"/>
      <protection/>
    </xf>
    <xf numFmtId="0" fontId="2" fillId="36" borderId="15" xfId="0" applyFont="1" applyFill="1" applyBorder="1" applyAlignment="1" applyProtection="1">
      <alignment horizontal="center"/>
      <protection/>
    </xf>
    <xf numFmtId="0" fontId="2" fillId="36" borderId="16" xfId="0" applyFont="1" applyFill="1" applyBorder="1" applyAlignment="1" applyProtection="1">
      <alignment horizontal="center"/>
      <protection/>
    </xf>
    <xf numFmtId="0" fontId="2" fillId="36" borderId="0" xfId="0" applyFont="1" applyFill="1" applyAlignment="1">
      <alignment horizontal="center"/>
    </xf>
    <xf numFmtId="0" fontId="2" fillId="36" borderId="0" xfId="0" applyFont="1" applyFill="1" applyBorder="1" applyAlignment="1" applyProtection="1">
      <alignment horizontal="center"/>
      <protection/>
    </xf>
    <xf numFmtId="0" fontId="2" fillId="36" borderId="10" xfId="0" applyFont="1" applyFill="1" applyBorder="1" applyAlignment="1" applyProtection="1">
      <alignment horizontal="center"/>
      <protection/>
    </xf>
    <xf numFmtId="0" fontId="8" fillId="36" borderId="0" xfId="0" applyFont="1" applyFill="1" applyAlignment="1" applyProtection="1">
      <alignment horizontal="center" vertical="center"/>
      <protection/>
    </xf>
    <xf numFmtId="0" fontId="8" fillId="36" borderId="0" xfId="0" applyFont="1" applyFill="1" applyBorder="1" applyAlignment="1" applyProtection="1">
      <alignment horizontal="center" vertical="center"/>
      <protection/>
    </xf>
    <xf numFmtId="0" fontId="2" fillId="36" borderId="0" xfId="0" applyFont="1" applyFill="1" applyAlignment="1" applyProtection="1">
      <alignment horizontal="center"/>
      <protection/>
    </xf>
    <xf numFmtId="164" fontId="7" fillId="36" borderId="0" xfId="0" applyNumberFormat="1" applyFont="1" applyFill="1" applyAlignment="1" applyProtection="1">
      <alignment horizontal="center" vertical="center"/>
      <protection/>
    </xf>
    <xf numFmtId="0" fontId="2" fillId="36" borderId="0" xfId="0" applyFont="1" applyFill="1" applyAlignment="1" applyProtection="1">
      <alignment horizontal="right"/>
      <protection/>
    </xf>
    <xf numFmtId="0" fontId="2" fillId="36" borderId="10" xfId="0" applyFont="1" applyFill="1" applyBorder="1" applyAlignment="1" applyProtection="1">
      <alignment horizontal="right"/>
      <protection/>
    </xf>
    <xf numFmtId="49" fontId="2" fillId="0" borderId="0" xfId="0" applyNumberFormat="1" applyFont="1" applyAlignment="1" applyProtection="1">
      <alignment horizontal="left"/>
      <protection/>
    </xf>
    <xf numFmtId="0" fontId="2" fillId="36" borderId="0" xfId="0" applyFont="1" applyFill="1" applyBorder="1" applyAlignment="1">
      <alignment horizontal="center"/>
    </xf>
    <xf numFmtId="0" fontId="2" fillId="36" borderId="24" xfId="0" applyFont="1" applyFill="1" applyBorder="1" applyAlignment="1">
      <alignment horizontal="center"/>
    </xf>
    <xf numFmtId="0" fontId="2" fillId="36" borderId="17" xfId="0" applyFont="1" applyFill="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3"/>
  <sheetViews>
    <sheetView zoomScalePageLayoutView="0" workbookViewId="0" topLeftCell="A1">
      <selection activeCell="B22" sqref="B22:C22"/>
    </sheetView>
  </sheetViews>
  <sheetFormatPr defaultColWidth="9.140625" defaultRowHeight="12.75"/>
  <cols>
    <col min="1" max="16384" width="9.140625" style="17" customWidth="1"/>
  </cols>
  <sheetData>
    <row r="1" spans="1:9" ht="27.75">
      <c r="A1" s="66" t="s">
        <v>45</v>
      </c>
      <c r="B1" s="66"/>
      <c r="C1" s="66"/>
      <c r="D1" s="66"/>
      <c r="E1" s="66"/>
      <c r="F1" s="66"/>
      <c r="G1" s="66"/>
      <c r="H1" s="66"/>
      <c r="I1" s="66"/>
    </row>
    <row r="2" spans="1:11" ht="12.75" customHeight="1">
      <c r="A2" s="24"/>
      <c r="B2" s="24"/>
      <c r="C2" s="24"/>
      <c r="D2" s="24"/>
      <c r="E2" s="24"/>
      <c r="F2" s="24"/>
      <c r="G2" s="24"/>
      <c r="H2" s="24"/>
      <c r="I2" s="24"/>
      <c r="J2" s="24"/>
      <c r="K2" s="24"/>
    </row>
    <row r="3" spans="1:10" ht="15">
      <c r="A3" s="68" t="s">
        <v>77</v>
      </c>
      <c r="B3" s="68"/>
      <c r="C3" s="68"/>
      <c r="D3" s="68"/>
      <c r="E3" s="68"/>
      <c r="F3" s="68"/>
      <c r="G3" s="68"/>
      <c r="H3" s="68"/>
      <c r="I3" s="68"/>
      <c r="J3" s="24"/>
    </row>
    <row r="4" spans="1:10" ht="15">
      <c r="A4" s="20"/>
      <c r="B4" s="20"/>
      <c r="C4" s="20"/>
      <c r="D4" s="20"/>
      <c r="E4" s="20"/>
      <c r="F4" s="20"/>
      <c r="G4" s="20"/>
      <c r="H4" s="20"/>
      <c r="I4" s="20"/>
      <c r="J4" s="24"/>
    </row>
    <row r="5" spans="1:10" ht="12.75">
      <c r="A5" s="80" t="s">
        <v>87</v>
      </c>
      <c r="B5" s="80"/>
      <c r="C5" s="80"/>
      <c r="D5" s="80"/>
      <c r="E5" s="80"/>
      <c r="F5" s="80"/>
      <c r="G5" s="80"/>
      <c r="H5" s="80"/>
      <c r="I5" s="80"/>
      <c r="J5" s="24"/>
    </row>
    <row r="6" spans="1:10" ht="12.75">
      <c r="A6" s="61"/>
      <c r="B6" s="61"/>
      <c r="C6" s="61"/>
      <c r="D6" s="61"/>
      <c r="E6" s="61"/>
      <c r="F6" s="61"/>
      <c r="G6" s="61"/>
      <c r="H6" s="61"/>
      <c r="I6" s="61"/>
      <c r="J6" s="24"/>
    </row>
    <row r="7" spans="1:11" ht="12.75" customHeight="1">
      <c r="A7" s="24"/>
      <c r="B7" s="24"/>
      <c r="C7" s="24"/>
      <c r="D7" s="24"/>
      <c r="E7" s="24"/>
      <c r="F7" s="24"/>
      <c r="G7" s="24"/>
      <c r="H7" s="24"/>
      <c r="I7" s="24"/>
      <c r="J7" s="24"/>
      <c r="K7" s="24"/>
    </row>
    <row r="8" spans="1:11" ht="15.75" customHeight="1">
      <c r="A8" s="67" t="s">
        <v>49</v>
      </c>
      <c r="B8" s="67"/>
      <c r="C8" s="67"/>
      <c r="D8" s="67"/>
      <c r="E8" s="67"/>
      <c r="F8" s="67"/>
      <c r="G8" s="67"/>
      <c r="H8" s="67"/>
      <c r="I8" s="67"/>
      <c r="J8" s="24"/>
      <c r="K8" s="24"/>
    </row>
    <row r="9" spans="1:11" ht="12.75" customHeight="1" thickBot="1">
      <c r="A9" s="23"/>
      <c r="B9" s="23"/>
      <c r="C9" s="23"/>
      <c r="D9" s="23"/>
      <c r="E9" s="23"/>
      <c r="F9" s="23"/>
      <c r="G9" s="23"/>
      <c r="H9" s="23"/>
      <c r="I9" s="23"/>
      <c r="J9" s="24"/>
      <c r="K9" s="24"/>
    </row>
    <row r="10" spans="1:11" ht="12.75" customHeight="1" thickBot="1">
      <c r="A10" s="82" t="s">
        <v>62</v>
      </c>
      <c r="B10" s="82"/>
      <c r="C10" s="82"/>
      <c r="D10" s="82"/>
      <c r="E10" s="82"/>
      <c r="F10" s="82"/>
      <c r="G10" s="82"/>
      <c r="H10" s="83"/>
      <c r="I10" s="18">
        <v>6</v>
      </c>
      <c r="J10" s="24"/>
      <c r="K10" s="24"/>
    </row>
    <row r="11" spans="1:11" ht="12.75" customHeight="1" thickBot="1">
      <c r="A11" s="23"/>
      <c r="B11" s="23"/>
      <c r="C11" s="23"/>
      <c r="D11" s="23"/>
      <c r="E11" s="23"/>
      <c r="F11" s="23"/>
      <c r="G11" s="23"/>
      <c r="H11" s="23"/>
      <c r="I11" s="23"/>
      <c r="J11" s="24"/>
      <c r="K11" s="24"/>
    </row>
    <row r="12" spans="1:11" ht="12.75" customHeight="1" thickBot="1">
      <c r="A12" s="75" t="s">
        <v>63</v>
      </c>
      <c r="B12" s="75"/>
      <c r="C12" s="75"/>
      <c r="D12" s="75"/>
      <c r="E12" s="75"/>
      <c r="F12" s="75"/>
      <c r="G12" s="75"/>
      <c r="H12" s="76">
        <v>42091</v>
      </c>
      <c r="I12" s="77"/>
      <c r="J12" s="24"/>
      <c r="K12" s="24"/>
    </row>
    <row r="13" spans="1:11" ht="12.75" customHeight="1" thickBot="1">
      <c r="A13" s="24"/>
      <c r="B13" s="24"/>
      <c r="C13" s="24"/>
      <c r="D13" s="24"/>
      <c r="E13" s="24"/>
      <c r="F13" s="24"/>
      <c r="G13" s="24"/>
      <c r="H13" s="24"/>
      <c r="I13" s="24"/>
      <c r="J13" s="24"/>
      <c r="K13" s="24"/>
    </row>
    <row r="14" spans="1:11" ht="12.75" customHeight="1" thickBot="1">
      <c r="A14" s="75" t="s">
        <v>66</v>
      </c>
      <c r="B14" s="75"/>
      <c r="C14" s="75"/>
      <c r="D14" s="75"/>
      <c r="E14" s="75"/>
      <c r="F14" s="75"/>
      <c r="G14" s="75"/>
      <c r="H14" s="75"/>
      <c r="I14" s="19">
        <v>3</v>
      </c>
      <c r="J14" s="24"/>
      <c r="K14" s="24"/>
    </row>
    <row r="15" spans="1:11" ht="12.75" customHeight="1" thickBot="1">
      <c r="A15" s="24"/>
      <c r="B15" s="24"/>
      <c r="C15" s="24"/>
      <c r="D15" s="24"/>
      <c r="E15" s="24"/>
      <c r="F15" s="24"/>
      <c r="G15" s="24"/>
      <c r="H15" s="24"/>
      <c r="I15" s="24"/>
      <c r="J15" s="24"/>
      <c r="K15" s="24"/>
    </row>
    <row r="16" spans="1:11" ht="12.75" customHeight="1" thickBot="1">
      <c r="A16" s="75" t="s">
        <v>65</v>
      </c>
      <c r="B16" s="75"/>
      <c r="C16" s="75"/>
      <c r="D16" s="75"/>
      <c r="E16" s="75"/>
      <c r="F16" s="75"/>
      <c r="G16" s="75"/>
      <c r="H16" s="75"/>
      <c r="I16" s="19">
        <v>2</v>
      </c>
      <c r="J16" s="24"/>
      <c r="K16" s="24"/>
    </row>
    <row r="17" spans="1:11" ht="12.75" customHeight="1" thickBot="1">
      <c r="A17" s="24"/>
      <c r="B17" s="24"/>
      <c r="C17" s="24"/>
      <c r="D17" s="24"/>
      <c r="E17" s="24"/>
      <c r="F17" s="24"/>
      <c r="G17" s="24"/>
      <c r="H17" s="24"/>
      <c r="I17" s="24"/>
      <c r="J17" s="24"/>
      <c r="K17" s="24"/>
    </row>
    <row r="18" spans="1:11" ht="12.75" customHeight="1" thickBot="1">
      <c r="A18" s="75" t="s">
        <v>64</v>
      </c>
      <c r="B18" s="75"/>
      <c r="C18" s="75"/>
      <c r="D18" s="75"/>
      <c r="E18" s="75"/>
      <c r="F18" s="75"/>
      <c r="G18" s="75"/>
      <c r="H18" s="78" t="s">
        <v>106</v>
      </c>
      <c r="I18" s="79"/>
      <c r="J18" s="24"/>
      <c r="K18" s="24"/>
    </row>
    <row r="19" spans="1:11" ht="12.75" customHeight="1">
      <c r="A19" s="23"/>
      <c r="B19" s="23"/>
      <c r="C19" s="23"/>
      <c r="D19" s="23"/>
      <c r="E19" s="23"/>
      <c r="F19" s="23"/>
      <c r="G19" s="23"/>
      <c r="H19" s="23"/>
      <c r="I19" s="23"/>
      <c r="J19" s="24"/>
      <c r="K19" s="24"/>
    </row>
    <row r="20" spans="1:11" ht="12.75" customHeight="1">
      <c r="A20" s="81" t="s">
        <v>88</v>
      </c>
      <c r="B20" s="81"/>
      <c r="C20" s="81"/>
      <c r="D20" s="81"/>
      <c r="E20" s="81"/>
      <c r="F20" s="81"/>
      <c r="G20" s="81"/>
      <c r="H20" s="81"/>
      <c r="I20" s="81"/>
      <c r="J20" s="24"/>
      <c r="K20" s="24"/>
    </row>
    <row r="21" spans="1:11" ht="12.75" customHeight="1" thickBot="1">
      <c r="A21" s="42"/>
      <c r="B21" s="42"/>
      <c r="C21" s="42"/>
      <c r="D21" s="42"/>
      <c r="E21" s="42"/>
      <c r="F21" s="42"/>
      <c r="G21" s="42"/>
      <c r="H21" s="42"/>
      <c r="I21" s="42"/>
      <c r="J21" s="24"/>
      <c r="K21" s="24"/>
    </row>
    <row r="22" spans="1:11" ht="12.75" customHeight="1" thickBot="1">
      <c r="A22" s="62" t="s">
        <v>89</v>
      </c>
      <c r="B22" s="78" t="s">
        <v>107</v>
      </c>
      <c r="C22" s="79"/>
      <c r="D22" s="62" t="s">
        <v>90</v>
      </c>
      <c r="E22" s="78" t="s">
        <v>108</v>
      </c>
      <c r="F22" s="79"/>
      <c r="G22" s="62" t="s">
        <v>91</v>
      </c>
      <c r="H22" s="78" t="s">
        <v>109</v>
      </c>
      <c r="I22" s="79"/>
      <c r="J22" s="24"/>
      <c r="K22" s="24"/>
    </row>
    <row r="23" spans="1:11" ht="12.75" customHeight="1" thickBot="1">
      <c r="A23" s="62" t="s">
        <v>92</v>
      </c>
      <c r="B23" s="78" t="s">
        <v>110</v>
      </c>
      <c r="C23" s="79"/>
      <c r="D23" s="62" t="s">
        <v>93</v>
      </c>
      <c r="E23" s="78" t="s">
        <v>111</v>
      </c>
      <c r="F23" s="79"/>
      <c r="G23" s="62" t="s">
        <v>94</v>
      </c>
      <c r="H23" s="78" t="s">
        <v>112</v>
      </c>
      <c r="I23" s="79"/>
      <c r="J23" s="24"/>
      <c r="K23" s="24"/>
    </row>
    <row r="24" spans="1:11" ht="12.75" customHeight="1">
      <c r="A24" s="24"/>
      <c r="B24" s="24"/>
      <c r="C24" s="24"/>
      <c r="D24" s="24"/>
      <c r="E24" s="24"/>
      <c r="F24" s="24"/>
      <c r="G24" s="24"/>
      <c r="H24" s="24"/>
      <c r="I24" s="24"/>
      <c r="J24" s="24"/>
      <c r="K24" s="24"/>
    </row>
    <row r="25" spans="1:11" ht="15.75" customHeight="1">
      <c r="A25" s="67" t="s">
        <v>52</v>
      </c>
      <c r="B25" s="67"/>
      <c r="C25" s="67"/>
      <c r="D25" s="67"/>
      <c r="E25" s="67"/>
      <c r="F25" s="67"/>
      <c r="G25" s="67"/>
      <c r="H25" s="67"/>
      <c r="I25" s="67"/>
      <c r="J25" s="24"/>
      <c r="K25" s="24"/>
    </row>
    <row r="26" spans="1:11" ht="12.75" customHeight="1">
      <c r="A26" s="21" t="s">
        <v>53</v>
      </c>
      <c r="B26" s="24"/>
      <c r="C26" s="24"/>
      <c r="D26" s="24"/>
      <c r="E26" s="24"/>
      <c r="F26" s="24"/>
      <c r="G26" s="24"/>
      <c r="H26" s="24"/>
      <c r="I26" s="24"/>
      <c r="J26" s="24"/>
      <c r="K26" s="24"/>
    </row>
    <row r="27" spans="1:11" ht="12.75" customHeight="1">
      <c r="A27" s="24"/>
      <c r="B27" s="64" t="s">
        <v>50</v>
      </c>
      <c r="C27" s="64"/>
      <c r="D27" s="64"/>
      <c r="E27" s="64"/>
      <c r="F27" s="64"/>
      <c r="G27" s="64"/>
      <c r="H27" s="64"/>
      <c r="I27" s="64"/>
      <c r="J27" s="24"/>
      <c r="K27" s="24"/>
    </row>
    <row r="28" spans="2:11" ht="12.75" customHeight="1">
      <c r="B28" s="64" t="s">
        <v>54</v>
      </c>
      <c r="C28" s="64"/>
      <c r="D28" s="64"/>
      <c r="E28" s="64"/>
      <c r="F28" s="64"/>
      <c r="G28" s="64"/>
      <c r="H28" s="64"/>
      <c r="I28" s="64"/>
      <c r="J28" s="24"/>
      <c r="K28" s="24"/>
    </row>
    <row r="29" spans="1:11" ht="12.75" customHeight="1">
      <c r="A29" s="63" t="s">
        <v>55</v>
      </c>
      <c r="B29" s="63"/>
      <c r="C29" s="63"/>
      <c r="D29" s="63"/>
      <c r="E29" s="63"/>
      <c r="F29" s="63"/>
      <c r="G29" s="63"/>
      <c r="H29" s="63"/>
      <c r="I29" s="63"/>
      <c r="J29" s="24"/>
      <c r="K29" s="24"/>
    </row>
    <row r="30" spans="1:11" ht="12.75" customHeight="1">
      <c r="A30" s="24"/>
      <c r="B30" s="69" t="s">
        <v>47</v>
      </c>
      <c r="C30" s="69"/>
      <c r="D30" s="69"/>
      <c r="E30" s="69"/>
      <c r="F30" s="69"/>
      <c r="G30" s="69"/>
      <c r="H30" s="69"/>
      <c r="I30" s="69"/>
      <c r="J30" s="24"/>
      <c r="K30" s="24"/>
    </row>
    <row r="31" spans="1:11" ht="12.75" customHeight="1">
      <c r="A31" s="24"/>
      <c r="B31" s="69"/>
      <c r="C31" s="69"/>
      <c r="D31" s="69"/>
      <c r="E31" s="69"/>
      <c r="F31" s="69"/>
      <c r="G31" s="69"/>
      <c r="H31" s="69"/>
      <c r="I31" s="69"/>
      <c r="J31" s="24"/>
      <c r="K31" s="24"/>
    </row>
    <row r="32" spans="1:11" ht="12.75" customHeight="1">
      <c r="A32" s="24"/>
      <c r="B32" s="69" t="s">
        <v>48</v>
      </c>
      <c r="C32" s="69"/>
      <c r="D32" s="69"/>
      <c r="E32" s="69"/>
      <c r="F32" s="69"/>
      <c r="G32" s="69"/>
      <c r="H32" s="69"/>
      <c r="I32" s="69"/>
      <c r="J32" s="24"/>
      <c r="K32" s="24"/>
    </row>
    <row r="33" spans="1:11" ht="12.75" customHeight="1">
      <c r="A33" s="24"/>
      <c r="B33" s="69"/>
      <c r="C33" s="69"/>
      <c r="D33" s="69"/>
      <c r="E33" s="69"/>
      <c r="F33" s="69"/>
      <c r="G33" s="69"/>
      <c r="H33" s="69"/>
      <c r="I33" s="69"/>
      <c r="J33" s="24"/>
      <c r="K33" s="24"/>
    </row>
    <row r="34" spans="1:11" ht="12.75" customHeight="1">
      <c r="A34" s="24"/>
      <c r="B34" s="69"/>
      <c r="C34" s="69"/>
      <c r="D34" s="69"/>
      <c r="E34" s="69"/>
      <c r="F34" s="69"/>
      <c r="G34" s="69"/>
      <c r="H34" s="69"/>
      <c r="I34" s="69"/>
      <c r="J34" s="24"/>
      <c r="K34" s="24"/>
    </row>
    <row r="35" spans="1:11" ht="12.75" customHeight="1">
      <c r="A35" s="63" t="s">
        <v>84</v>
      </c>
      <c r="B35" s="63"/>
      <c r="C35" s="63"/>
      <c r="D35" s="63"/>
      <c r="E35" s="63"/>
      <c r="F35" s="63"/>
      <c r="G35" s="63"/>
      <c r="H35" s="63"/>
      <c r="I35" s="63"/>
      <c r="J35" s="24"/>
      <c r="K35" s="24"/>
    </row>
    <row r="36" spans="1:11" ht="12.75" customHeight="1">
      <c r="A36" s="24"/>
      <c r="B36" s="84" t="s">
        <v>82</v>
      </c>
      <c r="C36" s="84"/>
      <c r="D36" s="84"/>
      <c r="E36" s="84"/>
      <c r="F36" s="84"/>
      <c r="G36" s="84"/>
      <c r="H36" s="84"/>
      <c r="I36" s="84"/>
      <c r="J36" s="24"/>
      <c r="K36" s="24"/>
    </row>
    <row r="37" spans="1:11" ht="12.75" customHeight="1">
      <c r="A37" s="24"/>
      <c r="B37" s="84"/>
      <c r="C37" s="84"/>
      <c r="D37" s="84"/>
      <c r="E37" s="84"/>
      <c r="F37" s="84"/>
      <c r="G37" s="84"/>
      <c r="H37" s="84"/>
      <c r="I37" s="84"/>
      <c r="J37" s="24"/>
      <c r="K37" s="24"/>
    </row>
    <row r="38" spans="1:11" ht="12.75" customHeight="1">
      <c r="A38" s="24"/>
      <c r="B38" s="64" t="s">
        <v>86</v>
      </c>
      <c r="C38" s="65"/>
      <c r="D38" s="65"/>
      <c r="E38" s="65"/>
      <c r="F38" s="65"/>
      <c r="G38" s="65"/>
      <c r="H38" s="65"/>
      <c r="I38" s="65"/>
      <c r="J38" s="24"/>
      <c r="K38" s="24"/>
    </row>
    <row r="39" spans="1:11" ht="12.75" customHeight="1">
      <c r="A39" s="24"/>
      <c r="B39" s="58"/>
      <c r="C39" s="69" t="s">
        <v>83</v>
      </c>
      <c r="D39" s="84"/>
      <c r="E39" s="84"/>
      <c r="F39" s="84"/>
      <c r="G39" s="84"/>
      <c r="H39" s="84"/>
      <c r="I39" s="84"/>
      <c r="J39" s="59"/>
      <c r="K39" s="24"/>
    </row>
    <row r="40" spans="1:11" ht="12.75" customHeight="1">
      <c r="A40" s="24"/>
      <c r="B40" s="58"/>
      <c r="C40" s="84"/>
      <c r="D40" s="84"/>
      <c r="E40" s="84"/>
      <c r="F40" s="84"/>
      <c r="G40" s="84"/>
      <c r="H40" s="84"/>
      <c r="I40" s="84"/>
      <c r="J40" s="59"/>
      <c r="K40" s="24"/>
    </row>
    <row r="41" spans="1:11" ht="12.75" customHeight="1">
      <c r="A41" s="24"/>
      <c r="B41" s="24"/>
      <c r="D41" s="69" t="s">
        <v>76</v>
      </c>
      <c r="E41" s="69"/>
      <c r="F41" s="69"/>
      <c r="G41" s="69"/>
      <c r="H41" s="69"/>
      <c r="I41" s="69"/>
      <c r="J41" s="24"/>
      <c r="K41" s="24"/>
    </row>
    <row r="42" spans="1:11" ht="12.75" customHeight="1">
      <c r="A42" s="24"/>
      <c r="B42" s="24"/>
      <c r="D42" s="69"/>
      <c r="E42" s="69"/>
      <c r="F42" s="69"/>
      <c r="G42" s="69"/>
      <c r="H42" s="69"/>
      <c r="I42" s="69"/>
      <c r="J42" s="24"/>
      <c r="K42" s="24"/>
    </row>
    <row r="43" spans="1:11" ht="12.75" customHeight="1">
      <c r="A43" s="24"/>
      <c r="B43" s="24"/>
      <c r="C43" s="60"/>
      <c r="D43" s="69"/>
      <c r="E43" s="69"/>
      <c r="F43" s="69"/>
      <c r="G43" s="69"/>
      <c r="H43" s="69"/>
      <c r="I43" s="69"/>
      <c r="J43" s="24"/>
      <c r="K43" s="24"/>
    </row>
    <row r="44" spans="1:11" ht="12.75" customHeight="1">
      <c r="A44" s="63" t="s">
        <v>85</v>
      </c>
      <c r="B44" s="63"/>
      <c r="C44" s="63"/>
      <c r="D44" s="63"/>
      <c r="E44" s="63"/>
      <c r="F44" s="63"/>
      <c r="G44" s="63"/>
      <c r="H44" s="63"/>
      <c r="I44" s="63"/>
      <c r="J44" s="59"/>
      <c r="K44" s="24"/>
    </row>
    <row r="45" spans="1:11" ht="12.75" customHeight="1">
      <c r="A45" s="24"/>
      <c r="B45" s="65" t="s">
        <v>51</v>
      </c>
      <c r="C45" s="65"/>
      <c r="D45" s="65"/>
      <c r="E45" s="65"/>
      <c r="F45" s="65"/>
      <c r="G45" s="65"/>
      <c r="H45" s="65"/>
      <c r="I45" s="65"/>
      <c r="J45" s="24"/>
      <c r="K45" s="24"/>
    </row>
    <row r="46" spans="1:11" ht="12.75" customHeight="1">
      <c r="A46" s="24"/>
      <c r="B46" s="64" t="s">
        <v>56</v>
      </c>
      <c r="C46" s="65"/>
      <c r="D46" s="65"/>
      <c r="E46" s="65"/>
      <c r="F46" s="65"/>
      <c r="G46" s="65"/>
      <c r="H46" s="65"/>
      <c r="I46" s="65"/>
      <c r="J46" s="24"/>
      <c r="K46" s="24"/>
    </row>
    <row r="47" spans="1:11" ht="12.75" customHeight="1">
      <c r="A47" s="63" t="s">
        <v>74</v>
      </c>
      <c r="B47" s="63"/>
      <c r="C47" s="63"/>
      <c r="D47" s="63"/>
      <c r="E47" s="63"/>
      <c r="F47" s="63"/>
      <c r="G47" s="63"/>
      <c r="H47" s="63"/>
      <c r="I47" s="63"/>
      <c r="J47" s="24"/>
      <c r="K47" s="24"/>
    </row>
    <row r="48" spans="1:11" ht="12.75" customHeight="1">
      <c r="A48" s="24"/>
      <c r="B48" s="69" t="s">
        <v>75</v>
      </c>
      <c r="C48" s="69"/>
      <c r="D48" s="69"/>
      <c r="E48" s="69"/>
      <c r="F48" s="69"/>
      <c r="G48" s="69"/>
      <c r="H48" s="69"/>
      <c r="I48" s="69"/>
      <c r="J48" s="24"/>
      <c r="K48" s="24"/>
    </row>
    <row r="49" spans="1:11" ht="12.75" customHeight="1">
      <c r="A49" s="24"/>
      <c r="B49" s="69"/>
      <c r="C49" s="69"/>
      <c r="D49" s="69"/>
      <c r="E49" s="69"/>
      <c r="F49" s="69"/>
      <c r="G49" s="69"/>
      <c r="H49" s="69"/>
      <c r="I49" s="69"/>
      <c r="J49" s="24"/>
      <c r="K49" s="24"/>
    </row>
    <row r="50" spans="1:11" ht="12.75" customHeight="1">
      <c r="A50" s="24"/>
      <c r="B50" s="69"/>
      <c r="C50" s="69"/>
      <c r="D50" s="69"/>
      <c r="E50" s="69"/>
      <c r="F50" s="69"/>
      <c r="G50" s="69"/>
      <c r="H50" s="69"/>
      <c r="I50" s="69"/>
      <c r="J50" s="24"/>
      <c r="K50" s="24"/>
    </row>
    <row r="51" spans="1:11" ht="12.75" customHeight="1">
      <c r="A51" s="24"/>
      <c r="B51" s="24"/>
      <c r="C51" s="22"/>
      <c r="D51" s="22"/>
      <c r="E51" s="22"/>
      <c r="F51" s="22"/>
      <c r="G51" s="22"/>
      <c r="H51" s="22"/>
      <c r="I51" s="22"/>
      <c r="J51" s="24"/>
      <c r="K51" s="24"/>
    </row>
    <row r="52" spans="1:11" ht="12.75" customHeight="1">
      <c r="A52" s="67" t="s">
        <v>57</v>
      </c>
      <c r="B52" s="67"/>
      <c r="C52" s="67"/>
      <c r="D52" s="67"/>
      <c r="E52" s="67"/>
      <c r="F52" s="67"/>
      <c r="G52" s="67"/>
      <c r="H52" s="67"/>
      <c r="I52" s="67"/>
      <c r="J52" s="24"/>
      <c r="K52" s="24"/>
    </row>
    <row r="53" spans="1:11" ht="12.75" customHeight="1">
      <c r="A53" s="69" t="s">
        <v>58</v>
      </c>
      <c r="B53" s="69"/>
      <c r="C53" s="69"/>
      <c r="D53" s="69"/>
      <c r="E53" s="69"/>
      <c r="F53" s="69"/>
      <c r="G53" s="69"/>
      <c r="H53" s="69"/>
      <c r="I53" s="69"/>
      <c r="J53" s="24"/>
      <c r="K53" s="24"/>
    </row>
    <row r="54" spans="1:11" ht="12.75" customHeight="1">
      <c r="A54" s="69"/>
      <c r="B54" s="69"/>
      <c r="C54" s="69"/>
      <c r="D54" s="69"/>
      <c r="E54" s="69"/>
      <c r="F54" s="69"/>
      <c r="G54" s="69"/>
      <c r="H54" s="69"/>
      <c r="I54" s="69"/>
      <c r="J54" s="24"/>
      <c r="K54" s="24"/>
    </row>
    <row r="55" spans="1:11" ht="12.75" customHeight="1">
      <c r="A55" s="69"/>
      <c r="B55" s="69"/>
      <c r="C55" s="69"/>
      <c r="D55" s="69"/>
      <c r="E55" s="69"/>
      <c r="F55" s="69"/>
      <c r="G55" s="69"/>
      <c r="H55" s="69"/>
      <c r="I55" s="69"/>
      <c r="J55" s="24"/>
      <c r="K55" s="24"/>
    </row>
    <row r="56" spans="1:11" ht="12.75" customHeight="1">
      <c r="A56" s="24"/>
      <c r="B56" s="24"/>
      <c r="C56" s="22"/>
      <c r="D56" s="22"/>
      <c r="E56" s="22"/>
      <c r="F56" s="22"/>
      <c r="G56" s="22"/>
      <c r="H56" s="22"/>
      <c r="I56" s="22"/>
      <c r="J56" s="24"/>
      <c r="K56" s="24"/>
    </row>
    <row r="57" spans="1:11" ht="12.75" customHeight="1">
      <c r="A57" s="70" t="s">
        <v>59</v>
      </c>
      <c r="B57" s="70"/>
      <c r="C57" s="71" t="s">
        <v>61</v>
      </c>
      <c r="D57" s="71"/>
      <c r="E57" s="71"/>
      <c r="F57" s="72" t="s">
        <v>46</v>
      </c>
      <c r="G57" s="72"/>
      <c r="H57" s="72"/>
      <c r="I57" s="72"/>
      <c r="J57" s="24"/>
      <c r="K57" s="24"/>
    </row>
    <row r="58" spans="1:9" ht="12.75">
      <c r="A58" s="70" t="s">
        <v>60</v>
      </c>
      <c r="B58" s="70"/>
      <c r="C58" s="71" t="s">
        <v>61</v>
      </c>
      <c r="D58" s="71"/>
      <c r="E58" s="71"/>
      <c r="F58" s="72" t="s">
        <v>46</v>
      </c>
      <c r="G58" s="72"/>
      <c r="H58" s="72"/>
      <c r="I58" s="72"/>
    </row>
    <row r="60" spans="1:9" ht="15.75">
      <c r="A60" s="74" t="s">
        <v>67</v>
      </c>
      <c r="B60" s="74"/>
      <c r="C60" s="74"/>
      <c r="D60" s="74"/>
      <c r="E60" s="74"/>
      <c r="F60" s="74"/>
      <c r="G60" s="74"/>
      <c r="H60" s="74"/>
      <c r="I60" s="74"/>
    </row>
    <row r="62" spans="1:9" ht="12.75">
      <c r="A62" s="73" t="s">
        <v>68</v>
      </c>
      <c r="B62" s="73"/>
      <c r="C62" s="73"/>
      <c r="D62" s="73"/>
      <c r="E62" s="73"/>
      <c r="F62" s="73"/>
      <c r="G62" s="73"/>
      <c r="H62" s="73"/>
      <c r="I62" s="73"/>
    </row>
    <row r="63" spans="1:9" ht="12.75">
      <c r="A63" s="73" t="s">
        <v>95</v>
      </c>
      <c r="B63" s="73"/>
      <c r="C63" s="73"/>
      <c r="D63" s="73"/>
      <c r="E63" s="73"/>
      <c r="F63" s="73"/>
      <c r="G63" s="73"/>
      <c r="H63" s="73"/>
      <c r="I63" s="73"/>
    </row>
  </sheetData>
  <sheetProtection password="8068" sheet="1" selectLockedCells="1"/>
  <mergeCells count="45">
    <mergeCell ref="C39:I40"/>
    <mergeCell ref="B27:I27"/>
    <mergeCell ref="A29:I29"/>
    <mergeCell ref="B38:I38"/>
    <mergeCell ref="H22:I22"/>
    <mergeCell ref="H23:I23"/>
    <mergeCell ref="E23:F23"/>
    <mergeCell ref="B23:C23"/>
    <mergeCell ref="B36:I37"/>
    <mergeCell ref="A5:I5"/>
    <mergeCell ref="A20:I20"/>
    <mergeCell ref="B22:C22"/>
    <mergeCell ref="E22:F22"/>
    <mergeCell ref="A14:H14"/>
    <mergeCell ref="A10:H10"/>
    <mergeCell ref="A62:I62"/>
    <mergeCell ref="A63:I63"/>
    <mergeCell ref="A60:I60"/>
    <mergeCell ref="A12:G12"/>
    <mergeCell ref="H12:I12"/>
    <mergeCell ref="A16:H16"/>
    <mergeCell ref="A18:G18"/>
    <mergeCell ref="H18:I18"/>
    <mergeCell ref="A53:I55"/>
    <mergeCell ref="A58:B58"/>
    <mergeCell ref="A52:I52"/>
    <mergeCell ref="B30:I31"/>
    <mergeCell ref="A35:I35"/>
    <mergeCell ref="B32:I34"/>
    <mergeCell ref="A57:B57"/>
    <mergeCell ref="C58:E58"/>
    <mergeCell ref="C57:E57"/>
    <mergeCell ref="F58:I58"/>
    <mergeCell ref="F57:I57"/>
    <mergeCell ref="B48:I50"/>
    <mergeCell ref="A47:I47"/>
    <mergeCell ref="B46:I46"/>
    <mergeCell ref="A1:I1"/>
    <mergeCell ref="B45:I45"/>
    <mergeCell ref="A8:I8"/>
    <mergeCell ref="A25:I25"/>
    <mergeCell ref="B28:I28"/>
    <mergeCell ref="A3:I3"/>
    <mergeCell ref="A44:I44"/>
    <mergeCell ref="D41:I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I106"/>
  <sheetViews>
    <sheetView tabSelected="1" zoomScale="85" zoomScaleNormal="85" zoomScalePageLayoutView="0" workbookViewId="0" topLeftCell="A1">
      <pane xSplit="5" ySplit="6" topLeftCell="F7" activePane="bottomRight" state="frozen"/>
      <selection pane="topLeft" activeCell="D28" sqref="D28"/>
      <selection pane="topRight" activeCell="D28" sqref="D28"/>
      <selection pane="bottomLeft" activeCell="D28" sqref="D28"/>
      <selection pane="bottomRight" activeCell="F7" sqref="F7"/>
    </sheetView>
  </sheetViews>
  <sheetFormatPr defaultColWidth="9.140625" defaultRowHeight="12.75"/>
  <cols>
    <col min="1" max="1" width="3.421875" style="1" bestFit="1" customWidth="1"/>
    <col min="2" max="2" width="7.7109375" style="1" bestFit="1" customWidth="1"/>
    <col min="3" max="3" width="6.421875" style="1" bestFit="1" customWidth="1"/>
    <col min="4" max="4" width="20.28125" style="1" bestFit="1" customWidth="1"/>
    <col min="5" max="5" width="3.421875" style="2" customWidth="1"/>
    <col min="6" max="6" width="8.7109375" style="2" customWidth="1"/>
    <col min="7" max="8" width="5.7109375" style="3" customWidth="1"/>
    <col min="9" max="9" width="5.7109375" style="1" customWidth="1"/>
    <col min="10" max="10" width="8.00390625" style="1" bestFit="1" customWidth="1"/>
    <col min="11" max="12" width="5.7109375" style="3" customWidth="1"/>
    <col min="13" max="13" width="5.7109375" style="1" customWidth="1"/>
    <col min="14" max="14" width="8.00390625" style="1" customWidth="1"/>
    <col min="15" max="16" width="5.7109375" style="3" customWidth="1"/>
    <col min="17" max="17" width="5.7109375" style="1" customWidth="1"/>
    <col min="18" max="18" width="8.00390625" style="1" bestFit="1" customWidth="1"/>
    <col min="19" max="20" width="5.7109375" style="3" customWidth="1"/>
    <col min="21" max="21" width="5.7109375" style="1" customWidth="1"/>
    <col min="22" max="22" width="8.28125" style="1" bestFit="1" customWidth="1"/>
    <col min="23" max="24" width="5.7109375" style="3" customWidth="1"/>
    <col min="25" max="25" width="5.7109375" style="1" customWidth="1"/>
    <col min="26" max="26" width="8.28125" style="1" customWidth="1"/>
    <col min="27" max="28" width="5.7109375" style="3" customWidth="1"/>
    <col min="29" max="29" width="5.7109375" style="1" customWidth="1"/>
    <col min="30" max="30" width="2.00390625" style="25" customWidth="1"/>
    <col min="31" max="31" width="5.140625" style="7" bestFit="1" customWidth="1"/>
    <col min="32" max="32" width="5.140625" style="7" customWidth="1"/>
    <col min="33" max="36" width="5.140625" style="7" bestFit="1" customWidth="1"/>
    <col min="37" max="37" width="17.28125" style="4" bestFit="1" customWidth="1"/>
    <col min="38" max="38" width="16.7109375" style="25" bestFit="1" customWidth="1"/>
    <col min="39" max="39" width="7.28125" style="4" hidden="1" customWidth="1"/>
    <col min="40" max="40" width="7.140625" style="4" hidden="1" customWidth="1"/>
    <col min="41" max="41" width="2.00390625" style="31" customWidth="1"/>
    <col min="42" max="42" width="71.421875" style="31" customWidth="1"/>
    <col min="43" max="43" width="7.57421875" style="34" customWidth="1"/>
    <col min="44" max="44" width="8.421875" style="34" hidden="1" customWidth="1"/>
    <col min="45" max="45" width="9.28125" style="34" hidden="1" customWidth="1"/>
    <col min="46" max="47" width="9.421875" style="34" hidden="1" customWidth="1"/>
    <col min="48" max="48" width="9.57421875" style="34" hidden="1" customWidth="1"/>
    <col min="49" max="49" width="8.7109375" style="34" hidden="1" customWidth="1"/>
    <col min="50" max="50" width="7.28125" style="34" hidden="1" customWidth="1"/>
    <col min="51" max="51" width="9.57421875" style="34" hidden="1" customWidth="1"/>
    <col min="52" max="57" width="2.140625" style="34" hidden="1" customWidth="1"/>
    <col min="58" max="58" width="8.140625" style="34" hidden="1" customWidth="1"/>
    <col min="59" max="59" width="13.8515625" style="34" hidden="1" customWidth="1"/>
    <col min="60" max="60" width="11.7109375" style="34" hidden="1" customWidth="1"/>
    <col min="61" max="61" width="12.140625" style="34" hidden="1" customWidth="1"/>
    <col min="62" max="104" width="9.140625" style="34" customWidth="1"/>
    <col min="105" max="16384" width="9.140625" style="1" customWidth="1"/>
  </cols>
  <sheetData>
    <row r="1" spans="1:50" s="34" customFormat="1" ht="12.75" customHeight="1">
      <c r="A1" s="31"/>
      <c r="B1" s="31"/>
      <c r="C1" s="31"/>
      <c r="D1" s="31"/>
      <c r="E1" s="25"/>
      <c r="F1" s="38"/>
      <c r="G1" s="38"/>
      <c r="H1" s="38"/>
      <c r="I1" s="38"/>
      <c r="J1" s="38"/>
      <c r="K1" s="38"/>
      <c r="L1" s="38"/>
      <c r="M1" s="38"/>
      <c r="N1" s="38"/>
      <c r="O1" s="38"/>
      <c r="P1" s="38"/>
      <c r="Q1" s="38"/>
      <c r="R1" s="38"/>
      <c r="S1" s="38"/>
      <c r="T1" s="38"/>
      <c r="U1" s="38"/>
      <c r="V1" s="31"/>
      <c r="W1" s="39"/>
      <c r="X1" s="39"/>
      <c r="Y1" s="31"/>
      <c r="Z1" s="31"/>
      <c r="AA1" s="39"/>
      <c r="AB1" s="39"/>
      <c r="AC1" s="31"/>
      <c r="AD1" s="25"/>
      <c r="AE1" s="25"/>
      <c r="AF1" s="25"/>
      <c r="AG1" s="25"/>
      <c r="AH1" s="25"/>
      <c r="AI1" s="25"/>
      <c r="AJ1" s="25"/>
      <c r="AK1" s="31"/>
      <c r="AL1" s="25"/>
      <c r="AM1" s="31"/>
      <c r="AN1" s="31"/>
      <c r="AO1" s="31"/>
      <c r="AP1" s="31"/>
      <c r="AQ1" s="31"/>
      <c r="AR1" s="31">
        <f>SUM(AR5:AW5)</f>
        <v>21</v>
      </c>
      <c r="AS1" s="31">
        <f>SUM(AS5:AW5)</f>
        <v>15</v>
      </c>
      <c r="AT1" s="31">
        <f>SUM(AT5:AW5)</f>
        <v>10</v>
      </c>
      <c r="AU1" s="31">
        <f>SUM(AU5:AW5)</f>
        <v>6</v>
      </c>
      <c r="AV1" s="31">
        <f>SUM(AV5:AW5)</f>
        <v>3</v>
      </c>
      <c r="AW1" s="31">
        <f>SUM(AW5)</f>
        <v>1</v>
      </c>
      <c r="AX1" s="31"/>
    </row>
    <row r="2" spans="1:50" s="34" customFormat="1" ht="30" customHeight="1">
      <c r="A2" s="91" t="s">
        <v>81</v>
      </c>
      <c r="B2" s="91"/>
      <c r="C2" s="91"/>
      <c r="D2" s="91"/>
      <c r="E2" s="92"/>
      <c r="F2" s="38"/>
      <c r="G2" s="38"/>
      <c r="H2" s="38"/>
      <c r="I2" s="38"/>
      <c r="J2" s="38"/>
      <c r="K2" s="38"/>
      <c r="L2" s="38"/>
      <c r="M2" s="38"/>
      <c r="N2" s="38"/>
      <c r="O2" s="38"/>
      <c r="P2" s="38"/>
      <c r="Q2" s="38"/>
      <c r="R2" s="38"/>
      <c r="S2" s="38"/>
      <c r="T2" s="38"/>
      <c r="U2" s="38"/>
      <c r="V2" s="31"/>
      <c r="W2" s="39"/>
      <c r="X2" s="39"/>
      <c r="Y2" s="31"/>
      <c r="Z2" s="31"/>
      <c r="AA2" s="39"/>
      <c r="AB2" s="39"/>
      <c r="AC2" s="31"/>
      <c r="AD2" s="25"/>
      <c r="AE2" s="25"/>
      <c r="AF2" s="25"/>
      <c r="AG2" s="25"/>
      <c r="AH2" s="25"/>
      <c r="AI2" s="25"/>
      <c r="AJ2" s="25"/>
      <c r="AK2" s="31"/>
      <c r="AL2" s="25"/>
      <c r="AM2" s="31"/>
      <c r="AN2" s="31"/>
      <c r="AO2" s="31"/>
      <c r="AP2" s="31"/>
      <c r="AQ2" s="31"/>
      <c r="AR2" s="31"/>
      <c r="AS2" s="31"/>
      <c r="AT2" s="31"/>
      <c r="AU2" s="31"/>
      <c r="AV2" s="31"/>
      <c r="AW2" s="31"/>
      <c r="AX2" s="31"/>
    </row>
    <row r="3" spans="1:50" s="34" customFormat="1" ht="18">
      <c r="A3" s="94">
        <f>Instructions!H12</f>
        <v>42091</v>
      </c>
      <c r="B3" s="94"/>
      <c r="C3" s="94"/>
      <c r="D3" s="94"/>
      <c r="E3" s="94"/>
      <c r="F3" s="40"/>
      <c r="G3" s="41"/>
      <c r="H3" s="41"/>
      <c r="I3" s="41"/>
      <c r="J3" s="41"/>
      <c r="K3" s="41"/>
      <c r="L3" s="25"/>
      <c r="M3" s="25"/>
      <c r="N3" s="41"/>
      <c r="O3" s="41"/>
      <c r="P3" s="41"/>
      <c r="Q3" s="41"/>
      <c r="R3" s="41"/>
      <c r="S3" s="41"/>
      <c r="T3" s="41"/>
      <c r="U3" s="41"/>
      <c r="V3" s="31"/>
      <c r="W3" s="39"/>
      <c r="X3" s="39"/>
      <c r="Y3" s="31"/>
      <c r="Z3" s="31"/>
      <c r="AA3" s="39"/>
      <c r="AB3" s="39"/>
      <c r="AC3" s="31"/>
      <c r="AD3" s="25"/>
      <c r="AE3" s="25"/>
      <c r="AF3" s="25"/>
      <c r="AG3" s="25"/>
      <c r="AH3" s="25"/>
      <c r="AI3" s="25"/>
      <c r="AJ3" s="25"/>
      <c r="AK3" s="31"/>
      <c r="AL3" s="25"/>
      <c r="AM3" s="31"/>
      <c r="AN3" s="31"/>
      <c r="AO3" s="31"/>
      <c r="AP3" s="31"/>
      <c r="AQ3" s="31"/>
      <c r="AR3" s="31"/>
      <c r="AS3" s="31"/>
      <c r="AT3" s="31"/>
      <c r="AU3" s="31"/>
      <c r="AV3" s="31"/>
      <c r="AW3" s="31"/>
      <c r="AX3" s="31"/>
    </row>
    <row r="4" spans="1:50" s="34" customFormat="1" ht="12.75">
      <c r="A4" s="93" t="str">
        <f>CONCATENATE("Round ",Instructions!I16," - Division ",Instructions!I14," - ",Instructions!H18)</f>
        <v>Round 2 - Division 3 - Sharley Park</v>
      </c>
      <c r="B4" s="93"/>
      <c r="C4" s="93"/>
      <c r="D4" s="93"/>
      <c r="E4" s="90"/>
      <c r="F4" s="25" t="s">
        <v>2</v>
      </c>
      <c r="G4" s="39">
        <f>I54</f>
        <v>131</v>
      </c>
      <c r="H4" s="89" t="str">
        <f>CONCATENATE("Place: ",I55)</f>
        <v>Place: 5</v>
      </c>
      <c r="I4" s="90"/>
      <c r="J4" s="25" t="s">
        <v>7</v>
      </c>
      <c r="K4" s="39">
        <f>M54</f>
        <v>196</v>
      </c>
      <c r="L4" s="89" t="str">
        <f>CONCATENATE("Place: ",M55)</f>
        <v>Place: 3</v>
      </c>
      <c r="M4" s="90"/>
      <c r="N4" s="25" t="s">
        <v>44</v>
      </c>
      <c r="O4" s="39">
        <f>Q54</f>
        <v>199</v>
      </c>
      <c r="P4" s="89" t="str">
        <f>CONCATENATE("Place: ",Q55)</f>
        <v>Place: 2</v>
      </c>
      <c r="Q4" s="90"/>
      <c r="R4" s="25" t="s">
        <v>8</v>
      </c>
      <c r="S4" s="39">
        <f>U54</f>
        <v>200</v>
      </c>
      <c r="T4" s="89" t="str">
        <f>CONCATENATE("Place: ",U55)</f>
        <v>Place: 1</v>
      </c>
      <c r="U4" s="90"/>
      <c r="V4" s="25" t="s">
        <v>9</v>
      </c>
      <c r="W4" s="39">
        <f>Y54</f>
        <v>141</v>
      </c>
      <c r="X4" s="89" t="str">
        <f>CONCATENATE("Place: ",Y55)</f>
        <v>Place: 4</v>
      </c>
      <c r="Y4" s="90"/>
      <c r="Z4" s="25" t="s">
        <v>10</v>
      </c>
      <c r="AA4" s="39">
        <f>AC54</f>
        <v>0</v>
      </c>
      <c r="AB4" s="89" t="str">
        <f>CONCATENATE("Place: ",AC55)</f>
        <v>Place: 6</v>
      </c>
      <c r="AC4" s="90"/>
      <c r="AD4" s="26"/>
      <c r="AE4" s="26"/>
      <c r="AF4" s="26"/>
      <c r="AG4" s="26"/>
      <c r="AH4" s="26"/>
      <c r="AI4" s="26"/>
      <c r="AJ4" s="26"/>
      <c r="AK4" s="26"/>
      <c r="AL4" s="26"/>
      <c r="AM4" s="31"/>
      <c r="AN4" s="31"/>
      <c r="AO4" s="31"/>
      <c r="AP4" s="31" t="s">
        <v>22</v>
      </c>
      <c r="AQ4" s="31" t="s">
        <v>4</v>
      </c>
      <c r="AR4" s="31">
        <v>1</v>
      </c>
      <c r="AS4" s="31">
        <v>2</v>
      </c>
      <c r="AT4" s="31">
        <v>3</v>
      </c>
      <c r="AU4" s="31">
        <v>4</v>
      </c>
      <c r="AV4" s="31">
        <v>5</v>
      </c>
      <c r="AW4" s="31">
        <v>6</v>
      </c>
      <c r="AX4" s="31">
        <v>0</v>
      </c>
    </row>
    <row r="5" spans="1:50" s="34" customFormat="1" ht="12.75">
      <c r="A5" s="95" t="s">
        <v>0</v>
      </c>
      <c r="B5" s="95"/>
      <c r="C5" s="95"/>
      <c r="D5" s="95"/>
      <c r="E5" s="96"/>
      <c r="F5" s="100" t="str">
        <f>Instructions!B22</f>
        <v>Portland</v>
      </c>
      <c r="G5" s="100"/>
      <c r="H5" s="100"/>
      <c r="I5" s="100"/>
      <c r="J5" s="100" t="str">
        <f>Instructions!E22</f>
        <v>Radford</v>
      </c>
      <c r="K5" s="100"/>
      <c r="L5" s="100"/>
      <c r="M5" s="100"/>
      <c r="N5" s="100" t="str">
        <f>Instructions!H22</f>
        <v>Sherwood B</v>
      </c>
      <c r="O5" s="100"/>
      <c r="P5" s="100"/>
      <c r="Q5" s="100"/>
      <c r="R5" s="100" t="str">
        <f>Instructions!B23</f>
        <v>Rykneld</v>
      </c>
      <c r="S5" s="100"/>
      <c r="T5" s="100"/>
      <c r="U5" s="100"/>
      <c r="V5" s="100" t="str">
        <f>Instructions!E23</f>
        <v>Worksop B</v>
      </c>
      <c r="W5" s="100"/>
      <c r="X5" s="100"/>
      <c r="Y5" s="100"/>
      <c r="Z5" s="100" t="str">
        <f>Instructions!H23</f>
        <v>Mansfield B</v>
      </c>
      <c r="AA5" s="100"/>
      <c r="AB5" s="100"/>
      <c r="AC5" s="100"/>
      <c r="AD5" s="26"/>
      <c r="AE5" s="26"/>
      <c r="AF5" s="26"/>
      <c r="AG5" s="26"/>
      <c r="AH5" s="26"/>
      <c r="AI5" s="26"/>
      <c r="AJ5" s="26"/>
      <c r="AK5" s="26"/>
      <c r="AL5" s="26"/>
      <c r="AM5" s="25"/>
      <c r="AN5" s="31"/>
      <c r="AO5" s="31"/>
      <c r="AP5" s="31"/>
      <c r="AQ5" s="31" t="s">
        <v>15</v>
      </c>
      <c r="AR5" s="31">
        <f>Instructions!I10</f>
        <v>6</v>
      </c>
      <c r="AS5" s="31">
        <f>AR5-1</f>
        <v>5</v>
      </c>
      <c r="AT5" s="31">
        <f>AS5-1</f>
        <v>4</v>
      </c>
      <c r="AU5" s="31">
        <f>AT5-1</f>
        <v>3</v>
      </c>
      <c r="AV5" s="31">
        <f>AU5-1</f>
        <v>2</v>
      </c>
      <c r="AW5" s="31">
        <f>AV5-1</f>
        <v>1</v>
      </c>
      <c r="AX5" s="31">
        <v>0</v>
      </c>
    </row>
    <row r="6" spans="1:61" s="34" customFormat="1" ht="12.75">
      <c r="A6" s="89" t="s">
        <v>1</v>
      </c>
      <c r="B6" s="89"/>
      <c r="C6" s="89"/>
      <c r="D6" s="89"/>
      <c r="E6" s="90"/>
      <c r="F6" s="43" t="s">
        <v>3</v>
      </c>
      <c r="G6" s="44" t="s">
        <v>4</v>
      </c>
      <c r="H6" s="44" t="s">
        <v>5</v>
      </c>
      <c r="I6" s="45" t="s">
        <v>6</v>
      </c>
      <c r="J6" s="43" t="s">
        <v>3</v>
      </c>
      <c r="K6" s="44" t="s">
        <v>4</v>
      </c>
      <c r="L6" s="44" t="s">
        <v>5</v>
      </c>
      <c r="M6" s="45" t="s">
        <v>6</v>
      </c>
      <c r="N6" s="43" t="s">
        <v>3</v>
      </c>
      <c r="O6" s="44" t="s">
        <v>4</v>
      </c>
      <c r="P6" s="44" t="s">
        <v>5</v>
      </c>
      <c r="Q6" s="45" t="s">
        <v>6</v>
      </c>
      <c r="R6" s="43" t="s">
        <v>3</v>
      </c>
      <c r="S6" s="44" t="s">
        <v>4</v>
      </c>
      <c r="T6" s="44" t="s">
        <v>5</v>
      </c>
      <c r="U6" s="45" t="s">
        <v>6</v>
      </c>
      <c r="V6" s="43" t="s">
        <v>3</v>
      </c>
      <c r="W6" s="44" t="s">
        <v>4</v>
      </c>
      <c r="X6" s="44" t="s">
        <v>5</v>
      </c>
      <c r="Y6" s="45" t="s">
        <v>6</v>
      </c>
      <c r="Z6" s="43" t="s">
        <v>3</v>
      </c>
      <c r="AA6" s="44" t="s">
        <v>4</v>
      </c>
      <c r="AB6" s="44" t="s">
        <v>5</v>
      </c>
      <c r="AC6" s="45" t="s">
        <v>6</v>
      </c>
      <c r="AD6" s="25"/>
      <c r="AE6" s="85" t="s">
        <v>73</v>
      </c>
      <c r="AF6" s="86"/>
      <c r="AG6" s="86"/>
      <c r="AH6" s="86"/>
      <c r="AI6" s="86"/>
      <c r="AJ6" s="87"/>
      <c r="AK6" s="46" t="s">
        <v>69</v>
      </c>
      <c r="AL6" s="30" t="s">
        <v>80</v>
      </c>
      <c r="AM6" s="47" t="s">
        <v>14</v>
      </c>
      <c r="AN6" s="47" t="s">
        <v>13</v>
      </c>
      <c r="AO6" s="26"/>
      <c r="AP6" s="26"/>
      <c r="AQ6" s="31"/>
      <c r="AR6" s="31" t="s">
        <v>16</v>
      </c>
      <c r="AS6" s="31" t="s">
        <v>17</v>
      </c>
      <c r="AT6" s="31" t="s">
        <v>18</v>
      </c>
      <c r="AU6" s="31" t="s">
        <v>19</v>
      </c>
      <c r="AV6" s="31" t="s">
        <v>20</v>
      </c>
      <c r="AW6" s="31" t="s">
        <v>21</v>
      </c>
      <c r="AX6" s="31"/>
      <c r="AZ6" s="88" t="s">
        <v>70</v>
      </c>
      <c r="BA6" s="88"/>
      <c r="BB6" s="88"/>
      <c r="BC6" s="88"/>
      <c r="BD6" s="88"/>
      <c r="BE6" s="88"/>
      <c r="BF6" s="48" t="s">
        <v>78</v>
      </c>
      <c r="BG6" s="34" t="s">
        <v>71</v>
      </c>
      <c r="BH6" s="34" t="s">
        <v>72</v>
      </c>
      <c r="BI6" s="34" t="s">
        <v>79</v>
      </c>
    </row>
    <row r="7" spans="1:61" ht="12.75">
      <c r="A7" s="4">
        <v>1</v>
      </c>
      <c r="B7" s="4" t="s">
        <v>34</v>
      </c>
      <c r="C7" s="4" t="s">
        <v>31</v>
      </c>
      <c r="D7" s="10" t="s">
        <v>35</v>
      </c>
      <c r="E7" s="11" t="s">
        <v>24</v>
      </c>
      <c r="F7" s="8">
        <v>122.85</v>
      </c>
      <c r="G7" s="9">
        <f>IF(AR7=999,0,RANK(AR7,$AR7:$AW7,1))</f>
        <v>4</v>
      </c>
      <c r="H7" s="5">
        <f>HLOOKUP(G7,$AQ$4:$AX$5,2,FALSE)</f>
        <v>3</v>
      </c>
      <c r="I7" s="6">
        <f>H7</f>
        <v>3</v>
      </c>
      <c r="J7" s="8">
        <v>111.28</v>
      </c>
      <c r="K7" s="9">
        <f>IF(AS7=999,0,RANK(AS7,$AR7:$AW7,1))</f>
        <v>2</v>
      </c>
      <c r="L7" s="5">
        <f aca="true" t="shared" si="0" ref="L7:L38">HLOOKUP(K7,$AQ$4:$AX$5,2,FALSE)</f>
        <v>5</v>
      </c>
      <c r="M7" s="12">
        <f>L7</f>
        <v>5</v>
      </c>
      <c r="N7" s="8">
        <v>114.26</v>
      </c>
      <c r="O7" s="9">
        <f>IF(AT7=999,0,RANK(AT7,$AR7:$AW7,1))</f>
        <v>3</v>
      </c>
      <c r="P7" s="5">
        <f aca="true" t="shared" si="1" ref="P7:P38">HLOOKUP(O7,$AQ$4:$AX$5,2,FALSE)</f>
        <v>4</v>
      </c>
      <c r="Q7" s="6">
        <f>P7</f>
        <v>4</v>
      </c>
      <c r="R7" s="8">
        <v>107.5</v>
      </c>
      <c r="S7" s="9">
        <f>IF(AU7=999,0,RANK(AU7,$AR7:$AW7,1))</f>
        <v>1</v>
      </c>
      <c r="T7" s="5">
        <f aca="true" t="shared" si="2" ref="T7:T38">HLOOKUP(S7,$AQ$4:$AX$5,2,FALSE)</f>
        <v>6</v>
      </c>
      <c r="U7" s="12">
        <f>T7</f>
        <v>6</v>
      </c>
      <c r="V7" s="8" t="s">
        <v>105</v>
      </c>
      <c r="W7" s="9">
        <f>IF(AV7=999,0,RANK(AV7,$AR7:$AW7,1))</f>
        <v>0</v>
      </c>
      <c r="X7" s="5">
        <f aca="true" t="shared" si="3" ref="X7:X38">HLOOKUP(W7,$AQ$4:$AX$5,2,FALSE)</f>
        <v>0</v>
      </c>
      <c r="Y7" s="6">
        <f>X7</f>
        <v>0</v>
      </c>
      <c r="Z7" s="8" t="s">
        <v>105</v>
      </c>
      <c r="AA7" s="9">
        <f>IF(AW7=999,0,RANK(AW7,$AR7:$AW7,1))</f>
        <v>0</v>
      </c>
      <c r="AB7" s="5">
        <f aca="true" t="shared" si="4" ref="AB7:AB38">HLOOKUP(AA7,$AQ$4:$AX$5,2,FALSE)</f>
        <v>0</v>
      </c>
      <c r="AC7" s="6">
        <f>AB7</f>
        <v>0</v>
      </c>
      <c r="AD7" s="27"/>
      <c r="AE7" s="7">
        <f>IF(BG7&gt;$AS$5,"",MATCH(1,AZ7:BE7,0))</f>
        <v>4</v>
      </c>
      <c r="AF7" s="7">
        <f>IF(Instructions!$I$10&gt;1,IF(BG7&gt;$AT$5,"",MATCH(2,AZ7:BE7,0)),"")</f>
        <v>2</v>
      </c>
      <c r="AG7" s="7">
        <f>IF(Instructions!$I$10&gt;2,IF(BG7&gt;$AU$5,"",MATCH(3,AZ7:BE7,0)),"")</f>
        <v>3</v>
      </c>
      <c r="AH7" s="7">
        <f>IF(Instructions!$I$10&gt;3,IF(BG7&gt;$AV$5,"",MATCH(4,AZ7:BE7,0)),"")</f>
        <v>1</v>
      </c>
      <c r="AI7" s="7">
        <f>IF(Instructions!$I$10&gt;4,IF(BG7&gt;$AW$5,"",MATCH(5,AZ7:BE7,0)),"")</f>
      </c>
      <c r="AJ7" s="6">
        <f>IF(Instructions!$I$10&gt;5,IF(BG7&gt;0,"",MATCH(6,AZ7:BE7,0)),"")</f>
      </c>
      <c r="AK7" s="6" t="str">
        <f>CONCATENATE(IF(AZ7=0,"1, ",""),IF(BA7=0,"2, ",""),IF(BB7=0,"3, ",""),IF(BC7=0,"4, ",""),IF(BD7=0,"5, ",""),IF(BE7=0,"6",""))</f>
        <v>5, 6</v>
      </c>
      <c r="AL7" s="27">
        <f>IF(BI7&gt;$AR$1,"JOINT PLACING!!","")</f>
      </c>
      <c r="AM7" s="6">
        <f aca="true" t="shared" si="5" ref="AM7:AM38">H7+L7+P7+T7+X7+AB7</f>
        <v>18</v>
      </c>
      <c r="AN7" s="6">
        <f>AM7</f>
        <v>18</v>
      </c>
      <c r="AO7" s="25"/>
      <c r="AP7" s="32"/>
      <c r="AQ7" s="31"/>
      <c r="AR7" s="35">
        <f>IF(LEFT(F7,2)="dq",999,IF(F7="dnf",999,IF(F7="np",999,IF(F7="dns",999,F7))))</f>
        <v>122.85</v>
      </c>
      <c r="AS7" s="35">
        <f>IF(LEFT(J7,2)="dq",999,IF(J7="dnf",999,IF(J7="np",999,IF(J7="dns",999,J7))))</f>
        <v>111.28</v>
      </c>
      <c r="AT7" s="35">
        <f>IF(LEFT(N7,2)="dq",999,IF(N7="dnf",999,IF(N7="np",999,IF(N7="dns",999,N7))))</f>
        <v>114.26</v>
      </c>
      <c r="AU7" s="35">
        <f>IF(LEFT(R7,2)="dq",999,IF(R7="dnf",999,IF(R7="np",999,IF(R7="dns",999,R7))))</f>
        <v>107.5</v>
      </c>
      <c r="AV7" s="35">
        <f>IF(LEFT(V7,2)="dq",999,IF(V7="dnf",999,IF(V7="np",999,IF(V7="dns",999,V7))))</f>
        <v>999</v>
      </c>
      <c r="AW7" s="35">
        <f>IF(LEFT(Z7,2)="dq",999,IF(Z7="dnf",999,IF(Z7="np",999,IF(Z7="dns",999,Z7))))</f>
        <v>999</v>
      </c>
      <c r="AX7" s="31"/>
      <c r="AZ7" s="34">
        <f>G7</f>
        <v>4</v>
      </c>
      <c r="BA7" s="34">
        <f>K7</f>
        <v>2</v>
      </c>
      <c r="BB7" s="34">
        <f>O7</f>
        <v>3</v>
      </c>
      <c r="BC7" s="34">
        <f>S7</f>
        <v>1</v>
      </c>
      <c r="BD7" s="34">
        <f>W7</f>
        <v>0</v>
      </c>
      <c r="BE7" s="34">
        <f>AA7</f>
        <v>0</v>
      </c>
      <c r="BF7" s="34">
        <f>SUM(6-Instructions!$I$10)</f>
        <v>0</v>
      </c>
      <c r="BG7" s="34">
        <f>COUNTIF(AZ7:BE7,0)-BF7</f>
        <v>2</v>
      </c>
      <c r="BH7" s="34">
        <f>IF(BG7=$AR$5,$AR$1,IF(BG7=$AS$5,$AS$1,IF(BG7=$AT$5,$AT$1,IF(BG7=$AU$5,$AU$1,IF(BG7=$AV$5,$AV$1,IF(BG7=$AW$5,$AW$1,IF(BG7=0,0,"ERROR")))))))</f>
        <v>3</v>
      </c>
      <c r="BI7" s="34">
        <f aca="true" t="shared" si="6" ref="BI7:BI51">SUM(AM7+BH7)</f>
        <v>21</v>
      </c>
    </row>
    <row r="8" spans="1:61" ht="12.75">
      <c r="A8" s="4">
        <v>2</v>
      </c>
      <c r="B8" s="4" t="s">
        <v>34</v>
      </c>
      <c r="C8" s="4" t="s">
        <v>31</v>
      </c>
      <c r="D8" s="10" t="s">
        <v>35</v>
      </c>
      <c r="E8" s="13" t="s">
        <v>23</v>
      </c>
      <c r="F8" s="8">
        <v>125.45</v>
      </c>
      <c r="G8" s="9">
        <f aca="true" t="shared" si="7" ref="G8:G42">IF(AR8=999,0,RANK(AR8,$AR8:$AW8,1))</f>
        <v>5</v>
      </c>
      <c r="H8" s="5">
        <f aca="true" t="shared" si="8" ref="H8:H26">HLOOKUP(G8,$AQ$4:$AX$5,2,FALSE)</f>
        <v>2</v>
      </c>
      <c r="I8" s="6">
        <f>I7+H8</f>
        <v>5</v>
      </c>
      <c r="J8" s="8">
        <v>123.55</v>
      </c>
      <c r="K8" s="9">
        <f aca="true" t="shared" si="9" ref="K8:K42">IF(AS8=999,0,RANK(AS8,$AR8:$AW8,1))</f>
        <v>4</v>
      </c>
      <c r="L8" s="5">
        <f t="shared" si="0"/>
        <v>3</v>
      </c>
      <c r="M8" s="6">
        <f>M7+L8</f>
        <v>8</v>
      </c>
      <c r="N8" s="8">
        <v>117.26</v>
      </c>
      <c r="O8" s="9">
        <f aca="true" t="shared" si="10" ref="O8:O42">IF(AT8=999,0,RANK(AT8,$AR8:$AW8,1))</f>
        <v>2</v>
      </c>
      <c r="P8" s="5">
        <f t="shared" si="1"/>
        <v>5</v>
      </c>
      <c r="Q8" s="6">
        <f>Q7+P8</f>
        <v>9</v>
      </c>
      <c r="R8" s="8">
        <v>117.89</v>
      </c>
      <c r="S8" s="9">
        <f aca="true" t="shared" si="11" ref="S8:S42">IF(AU8=999,0,RANK(AU8,$AR8:$AW8,1))</f>
        <v>3</v>
      </c>
      <c r="T8" s="5">
        <f t="shared" si="2"/>
        <v>4</v>
      </c>
      <c r="U8" s="6">
        <f>U7+T8</f>
        <v>10</v>
      </c>
      <c r="V8" s="8">
        <v>116.52</v>
      </c>
      <c r="W8" s="9">
        <f aca="true" t="shared" si="12" ref="W8:W42">IF(AV8=999,0,RANK(AV8,$AR8:$AW8,1))</f>
        <v>1</v>
      </c>
      <c r="X8" s="5">
        <f t="shared" si="3"/>
        <v>6</v>
      </c>
      <c r="Y8" s="6">
        <f>Y7+X8</f>
        <v>6</v>
      </c>
      <c r="Z8" s="8" t="s">
        <v>105</v>
      </c>
      <c r="AA8" s="9">
        <f aca="true" t="shared" si="13" ref="AA8:AA42">IF(AW8=999,0,RANK(AW8,$AR8:$AW8,1))</f>
        <v>0</v>
      </c>
      <c r="AB8" s="5">
        <f t="shared" si="4"/>
        <v>0</v>
      </c>
      <c r="AC8" s="6">
        <f>AC7+AB8</f>
        <v>0</v>
      </c>
      <c r="AD8" s="27"/>
      <c r="AE8" s="7">
        <f aca="true" t="shared" si="14" ref="AE8:AE51">IF(BG8&gt;$AS$5,"",MATCH(1,AZ8:BE8,0))</f>
        <v>5</v>
      </c>
      <c r="AF8" s="7">
        <f>IF(Instructions!$I$10&gt;1,IF(BG8&gt;$AT$5,"",MATCH(2,AZ8:BE8,0)),"")</f>
        <v>3</v>
      </c>
      <c r="AG8" s="7">
        <f>IF(Instructions!$I$10&gt;2,IF(BG8&gt;$AU$5,"",MATCH(3,AZ8:BE8,0)),"")</f>
        <v>4</v>
      </c>
      <c r="AH8" s="7">
        <f>IF(Instructions!$I$10&gt;3,IF(BG8&gt;$AV$5,"",MATCH(4,AZ8:BE8,0)),"")</f>
        <v>2</v>
      </c>
      <c r="AI8" s="7">
        <f>IF(Instructions!$I$10&gt;4,IF(BG8&gt;$AW$5,"",MATCH(5,AZ8:BE8,0)),"")</f>
        <v>1</v>
      </c>
      <c r="AJ8" s="6">
        <f>IF(Instructions!$I$10&gt;5,IF(BG8&gt;0,"",MATCH(6,AZ8:BE8,0)),"")</f>
      </c>
      <c r="AK8" s="6" t="str">
        <f>CONCATENATE(IF(AZ8=0,"1, ",""),IF(BA8=0,"2, ",""),IF(BB8=0,"3, ",""),IF(BC8=0,"4, ",""),IF(BD8=0,"5, ",""),IF(BE8=0,"6",""))</f>
        <v>6</v>
      </c>
      <c r="AL8" s="27">
        <f aca="true" t="shared" si="15" ref="AL8:AL51">IF(BI8&gt;$AR$1,"JOINT PLACING!!","")</f>
      </c>
      <c r="AM8" s="6">
        <f t="shared" si="5"/>
        <v>20</v>
      </c>
      <c r="AN8" s="6">
        <f>AN7+AM8</f>
        <v>38</v>
      </c>
      <c r="AO8" s="25"/>
      <c r="AP8" s="32"/>
      <c r="AQ8" s="31"/>
      <c r="AR8" s="35">
        <f aca="true" t="shared" si="16" ref="AR8:AR51">IF(LEFT(F8,2)="dq",999,IF(F8="dnf",999,IF(F8="np",999,IF(F8="dns",999,F8))))</f>
        <v>125.45</v>
      </c>
      <c r="AS8" s="35">
        <f aca="true" t="shared" si="17" ref="AS8:AS51">IF(LEFT(J8,2)="dq",999,IF(J8="dnf",999,IF(J8="np",999,IF(J8="dns",999,J8))))</f>
        <v>123.55</v>
      </c>
      <c r="AT8" s="35">
        <f aca="true" t="shared" si="18" ref="AT8:AT51">IF(LEFT(N8,2)="dq",999,IF(N8="dnf",999,IF(N8="np",999,IF(N8="dns",999,N8))))</f>
        <v>117.26</v>
      </c>
      <c r="AU8" s="35">
        <f aca="true" t="shared" si="19" ref="AU8:AU51">IF(LEFT(R8,2)="dq",999,IF(R8="dnf",999,IF(R8="np",999,IF(R8="dns",999,R8))))</f>
        <v>117.89</v>
      </c>
      <c r="AV8" s="35">
        <f aca="true" t="shared" si="20" ref="AV8:AV51">IF(LEFT(V8,2)="dq",999,IF(V8="dnf",999,IF(V8="np",999,IF(V8="dns",999,V8))))</f>
        <v>116.52</v>
      </c>
      <c r="AW8" s="35">
        <f aca="true" t="shared" si="21" ref="AW8:AW51">IF(LEFT(Z8,2)="dq",999,IF(Z8="dnf",999,IF(Z8="np",999,IF(Z8="dns",999,Z8))))</f>
        <v>999</v>
      </c>
      <c r="AX8" s="31"/>
      <c r="AZ8" s="34">
        <f aca="true" t="shared" si="22" ref="AZ8:AZ51">G8</f>
        <v>5</v>
      </c>
      <c r="BA8" s="34">
        <f aca="true" t="shared" si="23" ref="BA8:BA51">K8</f>
        <v>4</v>
      </c>
      <c r="BB8" s="34">
        <f aca="true" t="shared" si="24" ref="BB8:BB51">O8</f>
        <v>2</v>
      </c>
      <c r="BC8" s="34">
        <f aca="true" t="shared" si="25" ref="BC8:BC51">S8</f>
        <v>3</v>
      </c>
      <c r="BD8" s="34">
        <f aca="true" t="shared" si="26" ref="BD8:BD51">W8</f>
        <v>1</v>
      </c>
      <c r="BE8" s="34">
        <f aca="true" t="shared" si="27" ref="BE8:BE51">AA8</f>
        <v>0</v>
      </c>
      <c r="BF8" s="34">
        <f>SUM(6-Instructions!$I$10)</f>
        <v>0</v>
      </c>
      <c r="BG8" s="34">
        <f aca="true" t="shared" si="28" ref="BG8:BG51">COUNTIF(AZ8:BE8,0)-BF8</f>
        <v>1</v>
      </c>
      <c r="BH8" s="34">
        <f>IF(BG8=$AR$5,$AR$1,IF(BG8=$AS$5,$AS$1,IF(BG8=$AT$5,$AT$1,IF(BG8=$AU$5,$AU$1,IF(BG8=$AV$5,$AV$1,IF(BG8=$AW$5,$AW$1,IF(BG8=0,0,"ERROR")))))))</f>
        <v>1</v>
      </c>
      <c r="BI8" s="34">
        <f t="shared" si="6"/>
        <v>21</v>
      </c>
    </row>
    <row r="9" spans="1:61" ht="12.75">
      <c r="A9" s="4">
        <v>3</v>
      </c>
      <c r="B9" s="4" t="s">
        <v>40</v>
      </c>
      <c r="C9" s="4" t="s">
        <v>31</v>
      </c>
      <c r="D9" s="10" t="s">
        <v>25</v>
      </c>
      <c r="E9" s="11" t="s">
        <v>24</v>
      </c>
      <c r="F9" s="8">
        <v>121.8</v>
      </c>
      <c r="G9" s="9">
        <f t="shared" si="7"/>
        <v>2</v>
      </c>
      <c r="H9" s="5">
        <f t="shared" si="8"/>
        <v>5</v>
      </c>
      <c r="I9" s="6">
        <f aca="true" t="shared" si="29" ref="I9:I42">I8+H9</f>
        <v>10</v>
      </c>
      <c r="J9" s="8">
        <v>122.48</v>
      </c>
      <c r="K9" s="9">
        <f t="shared" si="9"/>
        <v>4</v>
      </c>
      <c r="L9" s="5">
        <f t="shared" si="0"/>
        <v>3</v>
      </c>
      <c r="M9" s="6">
        <f aca="true" t="shared" si="30" ref="M9:M51">M8+L9</f>
        <v>11</v>
      </c>
      <c r="N9" s="8">
        <v>117.19</v>
      </c>
      <c r="O9" s="9">
        <f t="shared" si="10"/>
        <v>1</v>
      </c>
      <c r="P9" s="5">
        <f t="shared" si="1"/>
        <v>6</v>
      </c>
      <c r="Q9" s="6">
        <f aca="true" t="shared" si="31" ref="Q9:Q42">Q8+P9</f>
        <v>15</v>
      </c>
      <c r="R9" s="8">
        <v>127.84</v>
      </c>
      <c r="S9" s="9">
        <f t="shared" si="11"/>
        <v>5</v>
      </c>
      <c r="T9" s="5">
        <f t="shared" si="2"/>
        <v>2</v>
      </c>
      <c r="U9" s="6">
        <f aca="true" t="shared" si="32" ref="U9:U42">U8+T9</f>
        <v>12</v>
      </c>
      <c r="V9" s="8">
        <v>122.36</v>
      </c>
      <c r="W9" s="9">
        <f t="shared" si="12"/>
        <v>3</v>
      </c>
      <c r="X9" s="5">
        <f t="shared" si="3"/>
        <v>4</v>
      </c>
      <c r="Y9" s="6">
        <f aca="true" t="shared" si="33" ref="Y9:Y42">Y8+X9</f>
        <v>10</v>
      </c>
      <c r="Z9" s="8" t="s">
        <v>105</v>
      </c>
      <c r="AA9" s="9">
        <f t="shared" si="13"/>
        <v>0</v>
      </c>
      <c r="AB9" s="5">
        <f t="shared" si="4"/>
        <v>0</v>
      </c>
      <c r="AC9" s="6">
        <f aca="true" t="shared" si="34" ref="AC9:AC42">AC8+AB9</f>
        <v>0</v>
      </c>
      <c r="AD9" s="27"/>
      <c r="AE9" s="7">
        <f t="shared" si="14"/>
        <v>3</v>
      </c>
      <c r="AF9" s="7">
        <f>IF(Instructions!$I$10&gt;1,IF(BG9&gt;$AT$5,"",MATCH(2,AZ9:BE9,0)),"")</f>
        <v>1</v>
      </c>
      <c r="AG9" s="7">
        <f>IF(Instructions!$I$10&gt;2,IF(BG9&gt;$AU$5,"",MATCH(3,AZ9:BE9,0)),"")</f>
        <v>5</v>
      </c>
      <c r="AH9" s="7">
        <f>IF(Instructions!$I$10&gt;3,IF(BG9&gt;$AV$5,"",MATCH(4,AZ9:BE9,0)),"")</f>
        <v>2</v>
      </c>
      <c r="AI9" s="7">
        <f>IF(Instructions!$I$10&gt;4,IF(BG9&gt;$AW$5,"",MATCH(5,AZ9:BE9,0)),"")</f>
        <v>4</v>
      </c>
      <c r="AJ9" s="6">
        <f>IF(Instructions!$I$10&gt;5,IF(BG9&gt;0,"",MATCH(6,AZ9:BE9,0)),"")</f>
      </c>
      <c r="AK9" s="6" t="str">
        <f aca="true" t="shared" si="35" ref="AK9:AK51">CONCATENATE(IF(AZ9=0,"1, ",""),IF(BA9=0,"2, ",""),IF(BB9=0,"3, ",""),IF(BC9=0,"4, ",""),IF(BD9=0,"5, ",""),IF(BE9=0,"6",""))</f>
        <v>6</v>
      </c>
      <c r="AL9" s="27">
        <f t="shared" si="15"/>
      </c>
      <c r="AM9" s="6">
        <f t="shared" si="5"/>
        <v>20</v>
      </c>
      <c r="AN9" s="6">
        <f aca="true" t="shared" si="36" ref="AN9:AN42">AN8+AM9</f>
        <v>58</v>
      </c>
      <c r="AO9" s="25"/>
      <c r="AP9" s="32"/>
      <c r="AQ9" s="31"/>
      <c r="AR9" s="35">
        <f t="shared" si="16"/>
        <v>121.8</v>
      </c>
      <c r="AS9" s="35">
        <f t="shared" si="17"/>
        <v>122.48</v>
      </c>
      <c r="AT9" s="35">
        <f t="shared" si="18"/>
        <v>117.19</v>
      </c>
      <c r="AU9" s="35">
        <f t="shared" si="19"/>
        <v>127.84</v>
      </c>
      <c r="AV9" s="35">
        <f t="shared" si="20"/>
        <v>122.36</v>
      </c>
      <c r="AW9" s="35">
        <f t="shared" si="21"/>
        <v>999</v>
      </c>
      <c r="AX9" s="31"/>
      <c r="AZ9" s="34">
        <f t="shared" si="22"/>
        <v>2</v>
      </c>
      <c r="BA9" s="34">
        <f t="shared" si="23"/>
        <v>4</v>
      </c>
      <c r="BB9" s="34">
        <f t="shared" si="24"/>
        <v>1</v>
      </c>
      <c r="BC9" s="34">
        <f t="shared" si="25"/>
        <v>5</v>
      </c>
      <c r="BD9" s="34">
        <f t="shared" si="26"/>
        <v>3</v>
      </c>
      <c r="BE9" s="34">
        <f t="shared" si="27"/>
        <v>0</v>
      </c>
      <c r="BF9" s="34">
        <f>SUM(6-Instructions!$I$10)</f>
        <v>0</v>
      </c>
      <c r="BG9" s="34">
        <f t="shared" si="28"/>
        <v>1</v>
      </c>
      <c r="BH9" s="34">
        <f aca="true" t="shared" si="37" ref="BH9:BH51">IF(BG9=$AR$5,$AR$1,IF(BG9=$AS$5,$AS$1,IF(BG9=$AT$5,$AT$1,IF(BG9=$AU$5,$AU$1,IF(BG9=$AV$5,$AV$1,IF(BG9=$AW$5,$AW$1,IF(BG9=0,0,"ERROR")))))))</f>
        <v>1</v>
      </c>
      <c r="BI9" s="34">
        <f t="shared" si="6"/>
        <v>21</v>
      </c>
    </row>
    <row r="10" spans="1:61" ht="12.75">
      <c r="A10" s="4">
        <v>4</v>
      </c>
      <c r="B10" s="4" t="s">
        <v>40</v>
      </c>
      <c r="C10" s="4" t="s">
        <v>31</v>
      </c>
      <c r="D10" s="10" t="s">
        <v>25</v>
      </c>
      <c r="E10" s="13" t="s">
        <v>23</v>
      </c>
      <c r="F10" s="8">
        <v>122.54</v>
      </c>
      <c r="G10" s="9">
        <f t="shared" si="7"/>
        <v>4</v>
      </c>
      <c r="H10" s="5">
        <f t="shared" si="8"/>
        <v>3</v>
      </c>
      <c r="I10" s="6">
        <f t="shared" si="29"/>
        <v>13</v>
      </c>
      <c r="J10" s="8">
        <v>124.27</v>
      </c>
      <c r="K10" s="9">
        <f t="shared" si="9"/>
        <v>5</v>
      </c>
      <c r="L10" s="5">
        <f t="shared" si="0"/>
        <v>2</v>
      </c>
      <c r="M10" s="6">
        <f t="shared" si="30"/>
        <v>13</v>
      </c>
      <c r="N10" s="8">
        <v>121.17</v>
      </c>
      <c r="O10" s="9">
        <f t="shared" si="10"/>
        <v>3</v>
      </c>
      <c r="P10" s="5">
        <f t="shared" si="1"/>
        <v>4</v>
      </c>
      <c r="Q10" s="6">
        <f t="shared" si="31"/>
        <v>19</v>
      </c>
      <c r="R10" s="8">
        <v>112.46</v>
      </c>
      <c r="S10" s="9">
        <f t="shared" si="11"/>
        <v>1</v>
      </c>
      <c r="T10" s="5">
        <f t="shared" si="2"/>
        <v>6</v>
      </c>
      <c r="U10" s="6">
        <f t="shared" si="32"/>
        <v>18</v>
      </c>
      <c r="V10" s="8">
        <v>120</v>
      </c>
      <c r="W10" s="9">
        <f t="shared" si="12"/>
        <v>2</v>
      </c>
      <c r="X10" s="5">
        <f t="shared" si="3"/>
        <v>5</v>
      </c>
      <c r="Y10" s="6">
        <f t="shared" si="33"/>
        <v>15</v>
      </c>
      <c r="Z10" s="8" t="s">
        <v>105</v>
      </c>
      <c r="AA10" s="9">
        <f t="shared" si="13"/>
        <v>0</v>
      </c>
      <c r="AB10" s="5">
        <f t="shared" si="4"/>
        <v>0</v>
      </c>
      <c r="AC10" s="6">
        <f t="shared" si="34"/>
        <v>0</v>
      </c>
      <c r="AD10" s="27"/>
      <c r="AE10" s="7">
        <f t="shared" si="14"/>
        <v>4</v>
      </c>
      <c r="AF10" s="7">
        <f>IF(Instructions!$I$10&gt;1,IF(BG10&gt;$AT$5,"",MATCH(2,AZ10:BE10,0)),"")</f>
        <v>5</v>
      </c>
      <c r="AG10" s="7">
        <f>IF(Instructions!$I$10&gt;2,IF(BG10&gt;$AU$5,"",MATCH(3,AZ10:BE10,0)),"")</f>
        <v>3</v>
      </c>
      <c r="AH10" s="7">
        <f>IF(Instructions!$I$10&gt;3,IF(BG10&gt;$AV$5,"",MATCH(4,AZ10:BE10,0)),"")</f>
        <v>1</v>
      </c>
      <c r="AI10" s="7">
        <f>IF(Instructions!$I$10&gt;4,IF(BG10&gt;$AW$5,"",MATCH(5,AZ10:BE10,0)),"")</f>
        <v>2</v>
      </c>
      <c r="AJ10" s="6">
        <f>IF(Instructions!$I$10&gt;5,IF(BG10&gt;0,"",MATCH(6,AZ10:BE10,0)),"")</f>
      </c>
      <c r="AK10" s="6" t="str">
        <f t="shared" si="35"/>
        <v>6</v>
      </c>
      <c r="AL10" s="27">
        <f t="shared" si="15"/>
      </c>
      <c r="AM10" s="6">
        <f t="shared" si="5"/>
        <v>20</v>
      </c>
      <c r="AN10" s="6">
        <f t="shared" si="36"/>
        <v>78</v>
      </c>
      <c r="AO10" s="25"/>
      <c r="AP10" s="32"/>
      <c r="AQ10" s="31"/>
      <c r="AR10" s="35">
        <f t="shared" si="16"/>
        <v>122.54</v>
      </c>
      <c r="AS10" s="35">
        <f t="shared" si="17"/>
        <v>124.27</v>
      </c>
      <c r="AT10" s="35">
        <f t="shared" si="18"/>
        <v>121.17</v>
      </c>
      <c r="AU10" s="35">
        <f t="shared" si="19"/>
        <v>112.46</v>
      </c>
      <c r="AV10" s="35">
        <f t="shared" si="20"/>
        <v>120</v>
      </c>
      <c r="AW10" s="35">
        <f t="shared" si="21"/>
        <v>999</v>
      </c>
      <c r="AX10" s="31"/>
      <c r="AZ10" s="34">
        <f t="shared" si="22"/>
        <v>4</v>
      </c>
      <c r="BA10" s="34">
        <f t="shared" si="23"/>
        <v>5</v>
      </c>
      <c r="BB10" s="34">
        <f t="shared" si="24"/>
        <v>3</v>
      </c>
      <c r="BC10" s="34">
        <f t="shared" si="25"/>
        <v>1</v>
      </c>
      <c r="BD10" s="34">
        <f t="shared" si="26"/>
        <v>2</v>
      </c>
      <c r="BE10" s="34">
        <f t="shared" si="27"/>
        <v>0</v>
      </c>
      <c r="BF10" s="34">
        <f>SUM(6-Instructions!$I$10)</f>
        <v>0</v>
      </c>
      <c r="BG10" s="34">
        <f t="shared" si="28"/>
        <v>1</v>
      </c>
      <c r="BH10" s="34">
        <f t="shared" si="37"/>
        <v>1</v>
      </c>
      <c r="BI10" s="34">
        <f t="shared" si="6"/>
        <v>21</v>
      </c>
    </row>
    <row r="11" spans="1:61" ht="12.75">
      <c r="A11" s="4">
        <v>5</v>
      </c>
      <c r="B11" s="4" t="s">
        <v>27</v>
      </c>
      <c r="C11" s="4" t="s">
        <v>31</v>
      </c>
      <c r="D11" s="10" t="s">
        <v>30</v>
      </c>
      <c r="E11" s="11" t="s">
        <v>24</v>
      </c>
      <c r="F11" s="8">
        <v>114.7</v>
      </c>
      <c r="G11" s="9">
        <f t="shared" si="7"/>
        <v>4</v>
      </c>
      <c r="H11" s="5">
        <f t="shared" si="8"/>
        <v>3</v>
      </c>
      <c r="I11" s="6">
        <f t="shared" si="29"/>
        <v>16</v>
      </c>
      <c r="J11" s="8">
        <v>112.01</v>
      </c>
      <c r="K11" s="9">
        <f t="shared" si="9"/>
        <v>3</v>
      </c>
      <c r="L11" s="5">
        <f t="shared" si="0"/>
        <v>4</v>
      </c>
      <c r="M11" s="6">
        <f t="shared" si="30"/>
        <v>17</v>
      </c>
      <c r="N11" s="8">
        <v>108.03</v>
      </c>
      <c r="O11" s="9">
        <f t="shared" si="10"/>
        <v>1</v>
      </c>
      <c r="P11" s="5">
        <f t="shared" si="1"/>
        <v>6</v>
      </c>
      <c r="Q11" s="6">
        <f t="shared" si="31"/>
        <v>25</v>
      </c>
      <c r="R11" s="8">
        <v>108.07</v>
      </c>
      <c r="S11" s="9">
        <f t="shared" si="11"/>
        <v>2</v>
      </c>
      <c r="T11" s="5">
        <f t="shared" si="2"/>
        <v>5</v>
      </c>
      <c r="U11" s="6">
        <f t="shared" si="32"/>
        <v>23</v>
      </c>
      <c r="V11" s="8" t="s">
        <v>105</v>
      </c>
      <c r="W11" s="9">
        <f t="shared" si="12"/>
        <v>0</v>
      </c>
      <c r="X11" s="5">
        <f t="shared" si="3"/>
        <v>0</v>
      </c>
      <c r="Y11" s="6">
        <f t="shared" si="33"/>
        <v>15</v>
      </c>
      <c r="Z11" s="8" t="s">
        <v>105</v>
      </c>
      <c r="AA11" s="9">
        <f t="shared" si="13"/>
        <v>0</v>
      </c>
      <c r="AB11" s="5">
        <f t="shared" si="4"/>
        <v>0</v>
      </c>
      <c r="AC11" s="6">
        <f t="shared" si="34"/>
        <v>0</v>
      </c>
      <c r="AD11" s="27"/>
      <c r="AE11" s="7">
        <f t="shared" si="14"/>
        <v>3</v>
      </c>
      <c r="AF11" s="7">
        <f>IF(Instructions!$I$10&gt;1,IF(BG11&gt;$AT$5,"",MATCH(2,AZ11:BE11,0)),"")</f>
        <v>4</v>
      </c>
      <c r="AG11" s="7">
        <f>IF(Instructions!$I$10&gt;2,IF(BG11&gt;$AU$5,"",MATCH(3,AZ11:BE11,0)),"")</f>
        <v>2</v>
      </c>
      <c r="AH11" s="7">
        <f>IF(Instructions!$I$10&gt;3,IF(BG11&gt;$AV$5,"",MATCH(4,AZ11:BE11,0)),"")</f>
        <v>1</v>
      </c>
      <c r="AI11" s="7">
        <f>IF(Instructions!$I$10&gt;4,IF(BG11&gt;$AW$5,"",MATCH(5,AZ11:BE11,0)),"")</f>
      </c>
      <c r="AJ11" s="6">
        <f>IF(Instructions!$I$10&gt;5,IF(BG11&gt;0,"",MATCH(6,AZ11:BE11,0)),"")</f>
      </c>
      <c r="AK11" s="6" t="str">
        <f t="shared" si="35"/>
        <v>5, 6</v>
      </c>
      <c r="AL11" s="27">
        <f t="shared" si="15"/>
      </c>
      <c r="AM11" s="6">
        <f t="shared" si="5"/>
        <v>18</v>
      </c>
      <c r="AN11" s="6">
        <f t="shared" si="36"/>
        <v>96</v>
      </c>
      <c r="AO11" s="25"/>
      <c r="AP11" s="32"/>
      <c r="AQ11" s="31"/>
      <c r="AR11" s="35">
        <f t="shared" si="16"/>
        <v>114.7</v>
      </c>
      <c r="AS11" s="35">
        <f t="shared" si="17"/>
        <v>112.01</v>
      </c>
      <c r="AT11" s="35">
        <f t="shared" si="18"/>
        <v>108.03</v>
      </c>
      <c r="AU11" s="35">
        <f t="shared" si="19"/>
        <v>108.07</v>
      </c>
      <c r="AV11" s="35">
        <f t="shared" si="20"/>
        <v>999</v>
      </c>
      <c r="AW11" s="35">
        <f t="shared" si="21"/>
        <v>999</v>
      </c>
      <c r="AX11" s="31"/>
      <c r="AZ11" s="34">
        <f t="shared" si="22"/>
        <v>4</v>
      </c>
      <c r="BA11" s="34">
        <f t="shared" si="23"/>
        <v>3</v>
      </c>
      <c r="BB11" s="34">
        <f t="shared" si="24"/>
        <v>1</v>
      </c>
      <c r="BC11" s="34">
        <f t="shared" si="25"/>
        <v>2</v>
      </c>
      <c r="BD11" s="34">
        <f t="shared" si="26"/>
        <v>0</v>
      </c>
      <c r="BE11" s="34">
        <f t="shared" si="27"/>
        <v>0</v>
      </c>
      <c r="BF11" s="34">
        <f>SUM(6-Instructions!$I$10)</f>
        <v>0</v>
      </c>
      <c r="BG11" s="34">
        <f t="shared" si="28"/>
        <v>2</v>
      </c>
      <c r="BH11" s="34">
        <f t="shared" si="37"/>
        <v>3</v>
      </c>
      <c r="BI11" s="34">
        <f t="shared" si="6"/>
        <v>21</v>
      </c>
    </row>
    <row r="12" spans="1:61" ht="12.75">
      <c r="A12" s="4">
        <v>6</v>
      </c>
      <c r="B12" s="4" t="s">
        <v>27</v>
      </c>
      <c r="C12" s="4" t="s">
        <v>31</v>
      </c>
      <c r="D12" s="10" t="s">
        <v>30</v>
      </c>
      <c r="E12" s="13" t="s">
        <v>23</v>
      </c>
      <c r="F12" s="8">
        <v>118.47</v>
      </c>
      <c r="G12" s="9">
        <f t="shared" si="7"/>
        <v>4</v>
      </c>
      <c r="H12" s="5">
        <f t="shared" si="8"/>
        <v>3</v>
      </c>
      <c r="I12" s="6">
        <f t="shared" si="29"/>
        <v>19</v>
      </c>
      <c r="J12" s="8">
        <v>112.09</v>
      </c>
      <c r="K12" s="9">
        <f t="shared" si="9"/>
        <v>1</v>
      </c>
      <c r="L12" s="5">
        <f t="shared" si="0"/>
        <v>6</v>
      </c>
      <c r="M12" s="6">
        <f t="shared" si="30"/>
        <v>23</v>
      </c>
      <c r="N12" s="8">
        <v>118.22</v>
      </c>
      <c r="O12" s="9">
        <f t="shared" si="10"/>
        <v>3</v>
      </c>
      <c r="P12" s="5">
        <f t="shared" si="1"/>
        <v>4</v>
      </c>
      <c r="Q12" s="6">
        <f t="shared" si="31"/>
        <v>29</v>
      </c>
      <c r="R12" s="8">
        <v>119.34</v>
      </c>
      <c r="S12" s="9">
        <f t="shared" si="11"/>
        <v>5</v>
      </c>
      <c r="T12" s="5">
        <f t="shared" si="2"/>
        <v>2</v>
      </c>
      <c r="U12" s="6">
        <f t="shared" si="32"/>
        <v>25</v>
      </c>
      <c r="V12" s="8">
        <v>114.02</v>
      </c>
      <c r="W12" s="9">
        <f t="shared" si="12"/>
        <v>2</v>
      </c>
      <c r="X12" s="5">
        <f t="shared" si="3"/>
        <v>5</v>
      </c>
      <c r="Y12" s="6">
        <f t="shared" si="33"/>
        <v>20</v>
      </c>
      <c r="Z12" s="8" t="s">
        <v>105</v>
      </c>
      <c r="AA12" s="9">
        <f t="shared" si="13"/>
        <v>0</v>
      </c>
      <c r="AB12" s="5">
        <f t="shared" si="4"/>
        <v>0</v>
      </c>
      <c r="AC12" s="6">
        <f t="shared" si="34"/>
        <v>0</v>
      </c>
      <c r="AD12" s="27"/>
      <c r="AE12" s="7">
        <f t="shared" si="14"/>
        <v>2</v>
      </c>
      <c r="AF12" s="7">
        <f>IF(Instructions!$I$10&gt;1,IF(BG12&gt;$AT$5,"",MATCH(2,AZ12:BE12,0)),"")</f>
        <v>5</v>
      </c>
      <c r="AG12" s="7">
        <f>IF(Instructions!$I$10&gt;2,IF(BG12&gt;$AU$5,"",MATCH(3,AZ12:BE12,0)),"")</f>
        <v>3</v>
      </c>
      <c r="AH12" s="7">
        <f>IF(Instructions!$I$10&gt;3,IF(BG12&gt;$AV$5,"",MATCH(4,AZ12:BE12,0)),"")</f>
        <v>1</v>
      </c>
      <c r="AI12" s="7">
        <f>IF(Instructions!$I$10&gt;4,IF(BG12&gt;$AW$5,"",MATCH(5,AZ12:BE12,0)),"")</f>
        <v>4</v>
      </c>
      <c r="AJ12" s="6">
        <f>IF(Instructions!$I$10&gt;5,IF(BG12&gt;0,"",MATCH(6,AZ12:BE12,0)),"")</f>
      </c>
      <c r="AK12" s="6" t="str">
        <f t="shared" si="35"/>
        <v>6</v>
      </c>
      <c r="AL12" s="27">
        <f t="shared" si="15"/>
      </c>
      <c r="AM12" s="6">
        <f t="shared" si="5"/>
        <v>20</v>
      </c>
      <c r="AN12" s="6">
        <f t="shared" si="36"/>
        <v>116</v>
      </c>
      <c r="AO12" s="25"/>
      <c r="AP12" s="32"/>
      <c r="AQ12" s="31"/>
      <c r="AR12" s="35">
        <f t="shared" si="16"/>
        <v>118.47</v>
      </c>
      <c r="AS12" s="35">
        <f t="shared" si="17"/>
        <v>112.09</v>
      </c>
      <c r="AT12" s="35">
        <f t="shared" si="18"/>
        <v>118.22</v>
      </c>
      <c r="AU12" s="35">
        <f t="shared" si="19"/>
        <v>119.34</v>
      </c>
      <c r="AV12" s="35">
        <f t="shared" si="20"/>
        <v>114.02</v>
      </c>
      <c r="AW12" s="35">
        <f t="shared" si="21"/>
        <v>999</v>
      </c>
      <c r="AX12" s="31"/>
      <c r="AZ12" s="34">
        <f t="shared" si="22"/>
        <v>4</v>
      </c>
      <c r="BA12" s="34">
        <f t="shared" si="23"/>
        <v>1</v>
      </c>
      <c r="BB12" s="34">
        <f t="shared" si="24"/>
        <v>3</v>
      </c>
      <c r="BC12" s="34">
        <f t="shared" si="25"/>
        <v>5</v>
      </c>
      <c r="BD12" s="34">
        <f t="shared" si="26"/>
        <v>2</v>
      </c>
      <c r="BE12" s="34">
        <f t="shared" si="27"/>
        <v>0</v>
      </c>
      <c r="BF12" s="34">
        <f>SUM(6-Instructions!$I$10)</f>
        <v>0</v>
      </c>
      <c r="BG12" s="34">
        <f t="shared" si="28"/>
        <v>1</v>
      </c>
      <c r="BH12" s="34">
        <f t="shared" si="37"/>
        <v>1</v>
      </c>
      <c r="BI12" s="34">
        <f t="shared" si="6"/>
        <v>21</v>
      </c>
    </row>
    <row r="13" spans="1:61" ht="12.75">
      <c r="A13" s="4">
        <v>7</v>
      </c>
      <c r="B13" s="4" t="s">
        <v>38</v>
      </c>
      <c r="C13" s="4" t="s">
        <v>31</v>
      </c>
      <c r="D13" s="10" t="s">
        <v>33</v>
      </c>
      <c r="E13" s="14" t="s">
        <v>26</v>
      </c>
      <c r="F13" s="8" t="s">
        <v>103</v>
      </c>
      <c r="G13" s="9">
        <f t="shared" si="7"/>
        <v>0</v>
      </c>
      <c r="H13" s="5">
        <f t="shared" si="8"/>
        <v>0</v>
      </c>
      <c r="I13" s="6">
        <f t="shared" si="29"/>
        <v>19</v>
      </c>
      <c r="J13" s="8">
        <v>116.99</v>
      </c>
      <c r="K13" s="9">
        <f t="shared" si="9"/>
        <v>1</v>
      </c>
      <c r="L13" s="5">
        <f t="shared" si="0"/>
        <v>6</v>
      </c>
      <c r="M13" s="6">
        <f t="shared" si="30"/>
        <v>29</v>
      </c>
      <c r="N13" s="8">
        <v>126.08</v>
      </c>
      <c r="O13" s="9">
        <f t="shared" si="10"/>
        <v>3</v>
      </c>
      <c r="P13" s="5">
        <f t="shared" si="1"/>
        <v>4</v>
      </c>
      <c r="Q13" s="6">
        <f t="shared" si="31"/>
        <v>33</v>
      </c>
      <c r="R13" s="8">
        <v>119.2</v>
      </c>
      <c r="S13" s="9">
        <f t="shared" si="11"/>
        <v>2</v>
      </c>
      <c r="T13" s="5">
        <f t="shared" si="2"/>
        <v>5</v>
      </c>
      <c r="U13" s="6">
        <f t="shared" si="32"/>
        <v>30</v>
      </c>
      <c r="V13" s="8" t="s">
        <v>105</v>
      </c>
      <c r="W13" s="9">
        <f t="shared" si="12"/>
        <v>0</v>
      </c>
      <c r="X13" s="5">
        <f t="shared" si="3"/>
        <v>0</v>
      </c>
      <c r="Y13" s="6">
        <f t="shared" si="33"/>
        <v>20</v>
      </c>
      <c r="Z13" s="8" t="s">
        <v>105</v>
      </c>
      <c r="AA13" s="9">
        <f t="shared" si="13"/>
        <v>0</v>
      </c>
      <c r="AB13" s="5">
        <f t="shared" si="4"/>
        <v>0</v>
      </c>
      <c r="AC13" s="6">
        <f t="shared" si="34"/>
        <v>0</v>
      </c>
      <c r="AD13" s="27"/>
      <c r="AE13" s="7">
        <f t="shared" si="14"/>
        <v>2</v>
      </c>
      <c r="AF13" s="7">
        <f>IF(Instructions!$I$10&gt;1,IF(BG13&gt;$AT$5,"",MATCH(2,AZ13:BE13,0)),"")</f>
        <v>4</v>
      </c>
      <c r="AG13" s="7">
        <f>IF(Instructions!$I$10&gt;2,IF(BG13&gt;$AU$5,"",MATCH(3,AZ13:BE13,0)),"")</f>
        <v>3</v>
      </c>
      <c r="AH13" s="7">
        <f>IF(Instructions!$I$10&gt;3,IF(BG13&gt;$AV$5,"",MATCH(4,AZ13:BE13,0)),"")</f>
      </c>
      <c r="AI13" s="7">
        <f>IF(Instructions!$I$10&gt;4,IF(BG13&gt;$AW$5,"",MATCH(5,AZ13:BE13,0)),"")</f>
      </c>
      <c r="AJ13" s="6">
        <f>IF(Instructions!$I$10&gt;5,IF(BG13&gt;0,"",MATCH(6,AZ13:BE13,0)),"")</f>
      </c>
      <c r="AK13" s="6" t="str">
        <f t="shared" si="35"/>
        <v>1, 5, 6</v>
      </c>
      <c r="AL13" s="27">
        <f t="shared" si="15"/>
      </c>
      <c r="AM13" s="6">
        <f t="shared" si="5"/>
        <v>15</v>
      </c>
      <c r="AN13" s="6">
        <f t="shared" si="36"/>
        <v>131</v>
      </c>
      <c r="AO13" s="25"/>
      <c r="AP13" s="32"/>
      <c r="AQ13" s="31"/>
      <c r="AR13" s="35">
        <f t="shared" si="16"/>
        <v>999</v>
      </c>
      <c r="AS13" s="35">
        <f t="shared" si="17"/>
        <v>116.99</v>
      </c>
      <c r="AT13" s="35">
        <f t="shared" si="18"/>
        <v>126.08</v>
      </c>
      <c r="AU13" s="35">
        <f t="shared" si="19"/>
        <v>119.2</v>
      </c>
      <c r="AV13" s="35">
        <f t="shared" si="20"/>
        <v>999</v>
      </c>
      <c r="AW13" s="35">
        <f t="shared" si="21"/>
        <v>999</v>
      </c>
      <c r="AX13" s="31"/>
      <c r="AZ13" s="34">
        <f t="shared" si="22"/>
        <v>0</v>
      </c>
      <c r="BA13" s="34">
        <f t="shared" si="23"/>
        <v>1</v>
      </c>
      <c r="BB13" s="34">
        <f t="shared" si="24"/>
        <v>3</v>
      </c>
      <c r="BC13" s="34">
        <f t="shared" si="25"/>
        <v>2</v>
      </c>
      <c r="BD13" s="34">
        <f t="shared" si="26"/>
        <v>0</v>
      </c>
      <c r="BE13" s="34">
        <f t="shared" si="27"/>
        <v>0</v>
      </c>
      <c r="BF13" s="34">
        <f>SUM(6-Instructions!$I$10)</f>
        <v>0</v>
      </c>
      <c r="BG13" s="34">
        <f t="shared" si="28"/>
        <v>3</v>
      </c>
      <c r="BH13" s="34">
        <f t="shared" si="37"/>
        <v>6</v>
      </c>
      <c r="BI13" s="34">
        <f t="shared" si="6"/>
        <v>21</v>
      </c>
    </row>
    <row r="14" spans="1:61" ht="12.75">
      <c r="A14" s="4">
        <v>8</v>
      </c>
      <c r="B14" s="4" t="s">
        <v>39</v>
      </c>
      <c r="C14" s="4" t="s">
        <v>28</v>
      </c>
      <c r="D14" s="10" t="s">
        <v>25</v>
      </c>
      <c r="E14" s="11" t="s">
        <v>24</v>
      </c>
      <c r="F14" s="8">
        <v>48</v>
      </c>
      <c r="G14" s="9">
        <f t="shared" si="7"/>
        <v>5</v>
      </c>
      <c r="H14" s="5">
        <f t="shared" si="8"/>
        <v>2</v>
      </c>
      <c r="I14" s="6">
        <f t="shared" si="29"/>
        <v>21</v>
      </c>
      <c r="J14" s="8">
        <v>43.41</v>
      </c>
      <c r="K14" s="9">
        <f t="shared" si="9"/>
        <v>4</v>
      </c>
      <c r="L14" s="5">
        <f t="shared" si="0"/>
        <v>3</v>
      </c>
      <c r="M14" s="6">
        <f t="shared" si="30"/>
        <v>32</v>
      </c>
      <c r="N14" s="8">
        <v>41.47</v>
      </c>
      <c r="O14" s="9">
        <f t="shared" si="10"/>
        <v>2</v>
      </c>
      <c r="P14" s="5">
        <f t="shared" si="1"/>
        <v>5</v>
      </c>
      <c r="Q14" s="6">
        <f t="shared" si="31"/>
        <v>38</v>
      </c>
      <c r="R14" s="8">
        <v>40.14</v>
      </c>
      <c r="S14" s="9">
        <f t="shared" si="11"/>
        <v>1</v>
      </c>
      <c r="T14" s="5">
        <f t="shared" si="2"/>
        <v>6</v>
      </c>
      <c r="U14" s="6">
        <f t="shared" si="32"/>
        <v>36</v>
      </c>
      <c r="V14" s="8">
        <v>43.18</v>
      </c>
      <c r="W14" s="9">
        <f t="shared" si="12"/>
        <v>3</v>
      </c>
      <c r="X14" s="5">
        <f t="shared" si="3"/>
        <v>4</v>
      </c>
      <c r="Y14" s="6">
        <f t="shared" si="33"/>
        <v>24</v>
      </c>
      <c r="Z14" s="8" t="s">
        <v>105</v>
      </c>
      <c r="AA14" s="9">
        <f t="shared" si="13"/>
        <v>0</v>
      </c>
      <c r="AB14" s="5">
        <f t="shared" si="4"/>
        <v>0</v>
      </c>
      <c r="AC14" s="6">
        <f t="shared" si="34"/>
        <v>0</v>
      </c>
      <c r="AD14" s="27"/>
      <c r="AE14" s="7">
        <f t="shared" si="14"/>
        <v>4</v>
      </c>
      <c r="AF14" s="7">
        <f>IF(Instructions!$I$10&gt;1,IF(BG14&gt;$AT$5,"",MATCH(2,AZ14:BE14,0)),"")</f>
        <v>3</v>
      </c>
      <c r="AG14" s="7">
        <f>IF(Instructions!$I$10&gt;2,IF(BG14&gt;$AU$5,"",MATCH(3,AZ14:BE14,0)),"")</f>
        <v>5</v>
      </c>
      <c r="AH14" s="7">
        <f>IF(Instructions!$I$10&gt;3,IF(BG14&gt;$AV$5,"",MATCH(4,AZ14:BE14,0)),"")</f>
        <v>2</v>
      </c>
      <c r="AI14" s="7">
        <f>IF(Instructions!$I$10&gt;4,IF(BG14&gt;$AW$5,"",MATCH(5,AZ14:BE14,0)),"")</f>
        <v>1</v>
      </c>
      <c r="AJ14" s="6">
        <f>IF(Instructions!$I$10&gt;5,IF(BG14&gt;0,"",MATCH(6,AZ14:BE14,0)),"")</f>
      </c>
      <c r="AK14" s="6" t="str">
        <f t="shared" si="35"/>
        <v>6</v>
      </c>
      <c r="AL14" s="27">
        <f t="shared" si="15"/>
      </c>
      <c r="AM14" s="6">
        <f t="shared" si="5"/>
        <v>20</v>
      </c>
      <c r="AN14" s="6">
        <f t="shared" si="36"/>
        <v>151</v>
      </c>
      <c r="AO14" s="25"/>
      <c r="AP14" s="32"/>
      <c r="AQ14" s="31"/>
      <c r="AR14" s="35">
        <f t="shared" si="16"/>
        <v>48</v>
      </c>
      <c r="AS14" s="35">
        <f t="shared" si="17"/>
        <v>43.41</v>
      </c>
      <c r="AT14" s="35">
        <f t="shared" si="18"/>
        <v>41.47</v>
      </c>
      <c r="AU14" s="35">
        <f t="shared" si="19"/>
        <v>40.14</v>
      </c>
      <c r="AV14" s="35">
        <f t="shared" si="20"/>
        <v>43.18</v>
      </c>
      <c r="AW14" s="35">
        <f t="shared" si="21"/>
        <v>999</v>
      </c>
      <c r="AX14" s="31"/>
      <c r="AZ14" s="34">
        <f t="shared" si="22"/>
        <v>5</v>
      </c>
      <c r="BA14" s="34">
        <f t="shared" si="23"/>
        <v>4</v>
      </c>
      <c r="BB14" s="34">
        <f t="shared" si="24"/>
        <v>2</v>
      </c>
      <c r="BC14" s="34">
        <f t="shared" si="25"/>
        <v>1</v>
      </c>
      <c r="BD14" s="34">
        <f t="shared" si="26"/>
        <v>3</v>
      </c>
      <c r="BE14" s="34">
        <f t="shared" si="27"/>
        <v>0</v>
      </c>
      <c r="BF14" s="34">
        <f>SUM(6-Instructions!$I$10)</f>
        <v>0</v>
      </c>
      <c r="BG14" s="34">
        <f t="shared" si="28"/>
        <v>1</v>
      </c>
      <c r="BH14" s="34">
        <f t="shared" si="37"/>
        <v>1</v>
      </c>
      <c r="BI14" s="34">
        <f t="shared" si="6"/>
        <v>21</v>
      </c>
    </row>
    <row r="15" spans="1:61" ht="12.75">
      <c r="A15" s="4">
        <v>9</v>
      </c>
      <c r="B15" s="4" t="s">
        <v>39</v>
      </c>
      <c r="C15" s="4" t="s">
        <v>28</v>
      </c>
      <c r="D15" s="10" t="s">
        <v>25</v>
      </c>
      <c r="E15" s="13" t="s">
        <v>37</v>
      </c>
      <c r="F15" s="8">
        <v>43.46</v>
      </c>
      <c r="G15" s="9">
        <f t="shared" si="7"/>
        <v>4</v>
      </c>
      <c r="H15" s="5">
        <f t="shared" si="8"/>
        <v>3</v>
      </c>
      <c r="I15" s="6">
        <f t="shared" si="29"/>
        <v>24</v>
      </c>
      <c r="J15" s="8">
        <v>40.46</v>
      </c>
      <c r="K15" s="9">
        <f t="shared" si="9"/>
        <v>2</v>
      </c>
      <c r="L15" s="5">
        <f t="shared" si="0"/>
        <v>5</v>
      </c>
      <c r="M15" s="6">
        <f t="shared" si="30"/>
        <v>37</v>
      </c>
      <c r="N15" s="8">
        <v>44.03</v>
      </c>
      <c r="O15" s="9">
        <f t="shared" si="10"/>
        <v>5</v>
      </c>
      <c r="P15" s="5">
        <f t="shared" si="1"/>
        <v>2</v>
      </c>
      <c r="Q15" s="6">
        <f t="shared" si="31"/>
        <v>40</v>
      </c>
      <c r="R15" s="8">
        <v>42.2</v>
      </c>
      <c r="S15" s="9">
        <f t="shared" si="11"/>
        <v>3</v>
      </c>
      <c r="T15" s="5">
        <f t="shared" si="2"/>
        <v>4</v>
      </c>
      <c r="U15" s="6">
        <f t="shared" si="32"/>
        <v>40</v>
      </c>
      <c r="V15" s="8">
        <v>36.8</v>
      </c>
      <c r="W15" s="9">
        <f t="shared" si="12"/>
        <v>1</v>
      </c>
      <c r="X15" s="5">
        <f t="shared" si="3"/>
        <v>6</v>
      </c>
      <c r="Y15" s="6">
        <f t="shared" si="33"/>
        <v>30</v>
      </c>
      <c r="Z15" s="8" t="s">
        <v>105</v>
      </c>
      <c r="AA15" s="9">
        <f t="shared" si="13"/>
        <v>0</v>
      </c>
      <c r="AB15" s="5">
        <f t="shared" si="4"/>
        <v>0</v>
      </c>
      <c r="AC15" s="6">
        <f t="shared" si="34"/>
        <v>0</v>
      </c>
      <c r="AD15" s="27"/>
      <c r="AE15" s="7">
        <f t="shared" si="14"/>
        <v>5</v>
      </c>
      <c r="AF15" s="7">
        <f>IF(Instructions!$I$10&gt;1,IF(BG15&gt;$AT$5,"",MATCH(2,AZ15:BE15,0)),"")</f>
        <v>2</v>
      </c>
      <c r="AG15" s="7">
        <f>IF(Instructions!$I$10&gt;2,IF(BG15&gt;$AU$5,"",MATCH(3,AZ15:BE15,0)),"")</f>
        <v>4</v>
      </c>
      <c r="AH15" s="7">
        <f>IF(Instructions!$I$10&gt;3,IF(BG15&gt;$AV$5,"",MATCH(4,AZ15:BE15,0)),"")</f>
        <v>1</v>
      </c>
      <c r="AI15" s="7">
        <f>IF(Instructions!$I$10&gt;4,IF(BG15&gt;$AW$5,"",MATCH(5,AZ15:BE15,0)),"")</f>
        <v>3</v>
      </c>
      <c r="AJ15" s="6">
        <f>IF(Instructions!$I$10&gt;5,IF(BG15&gt;0,"",MATCH(6,AZ15:BE15,0)),"")</f>
      </c>
      <c r="AK15" s="6" t="str">
        <f t="shared" si="35"/>
        <v>6</v>
      </c>
      <c r="AL15" s="27">
        <f t="shared" si="15"/>
      </c>
      <c r="AM15" s="6">
        <f t="shared" si="5"/>
        <v>20</v>
      </c>
      <c r="AN15" s="6">
        <f t="shared" si="36"/>
        <v>171</v>
      </c>
      <c r="AO15" s="25"/>
      <c r="AP15" s="32"/>
      <c r="AQ15" s="31"/>
      <c r="AR15" s="35">
        <f t="shared" si="16"/>
        <v>43.46</v>
      </c>
      <c r="AS15" s="35">
        <f t="shared" si="17"/>
        <v>40.46</v>
      </c>
      <c r="AT15" s="35">
        <f t="shared" si="18"/>
        <v>44.03</v>
      </c>
      <c r="AU15" s="35">
        <f t="shared" si="19"/>
        <v>42.2</v>
      </c>
      <c r="AV15" s="35">
        <f t="shared" si="20"/>
        <v>36.8</v>
      </c>
      <c r="AW15" s="35">
        <f t="shared" si="21"/>
        <v>999</v>
      </c>
      <c r="AX15" s="31"/>
      <c r="AZ15" s="34">
        <f t="shared" si="22"/>
        <v>4</v>
      </c>
      <c r="BA15" s="34">
        <f t="shared" si="23"/>
        <v>2</v>
      </c>
      <c r="BB15" s="34">
        <f t="shared" si="24"/>
        <v>5</v>
      </c>
      <c r="BC15" s="34">
        <f t="shared" si="25"/>
        <v>3</v>
      </c>
      <c r="BD15" s="34">
        <f t="shared" si="26"/>
        <v>1</v>
      </c>
      <c r="BE15" s="34">
        <f t="shared" si="27"/>
        <v>0</v>
      </c>
      <c r="BF15" s="34">
        <f>SUM(6-Instructions!$I$10)</f>
        <v>0</v>
      </c>
      <c r="BG15" s="34">
        <f t="shared" si="28"/>
        <v>1</v>
      </c>
      <c r="BH15" s="34">
        <f t="shared" si="37"/>
        <v>1</v>
      </c>
      <c r="BI15" s="34">
        <f t="shared" si="6"/>
        <v>21</v>
      </c>
    </row>
    <row r="16" spans="1:61" ht="12.75">
      <c r="A16" s="4">
        <v>10</v>
      </c>
      <c r="B16" s="4" t="s">
        <v>34</v>
      </c>
      <c r="C16" s="4" t="s">
        <v>31</v>
      </c>
      <c r="D16" s="10" t="s">
        <v>29</v>
      </c>
      <c r="E16" s="11" t="s">
        <v>24</v>
      </c>
      <c r="F16" s="8">
        <v>138.6</v>
      </c>
      <c r="G16" s="9">
        <f t="shared" si="7"/>
        <v>3</v>
      </c>
      <c r="H16" s="5">
        <f t="shared" si="8"/>
        <v>4</v>
      </c>
      <c r="I16" s="6">
        <f t="shared" si="29"/>
        <v>28</v>
      </c>
      <c r="J16" s="8">
        <v>129.25</v>
      </c>
      <c r="K16" s="9">
        <f t="shared" si="9"/>
        <v>2</v>
      </c>
      <c r="L16" s="5">
        <f t="shared" si="0"/>
        <v>5</v>
      </c>
      <c r="M16" s="6">
        <f t="shared" si="30"/>
        <v>42</v>
      </c>
      <c r="N16" s="8">
        <v>138.65</v>
      </c>
      <c r="O16" s="9">
        <f t="shared" si="10"/>
        <v>4</v>
      </c>
      <c r="P16" s="5">
        <f t="shared" si="1"/>
        <v>3</v>
      </c>
      <c r="Q16" s="6">
        <f t="shared" si="31"/>
        <v>43</v>
      </c>
      <c r="R16" s="8">
        <v>112.85</v>
      </c>
      <c r="S16" s="9">
        <f t="shared" si="11"/>
        <v>1</v>
      </c>
      <c r="T16" s="5">
        <f t="shared" si="2"/>
        <v>6</v>
      </c>
      <c r="U16" s="6">
        <f t="shared" si="32"/>
        <v>46</v>
      </c>
      <c r="V16" s="8">
        <v>139.03</v>
      </c>
      <c r="W16" s="9">
        <f t="shared" si="12"/>
        <v>5</v>
      </c>
      <c r="X16" s="5">
        <f t="shared" si="3"/>
        <v>2</v>
      </c>
      <c r="Y16" s="6">
        <f t="shared" si="33"/>
        <v>32</v>
      </c>
      <c r="Z16" s="8" t="s">
        <v>105</v>
      </c>
      <c r="AA16" s="9">
        <f t="shared" si="13"/>
        <v>0</v>
      </c>
      <c r="AB16" s="5">
        <f t="shared" si="4"/>
        <v>0</v>
      </c>
      <c r="AC16" s="6">
        <f t="shared" si="34"/>
        <v>0</v>
      </c>
      <c r="AD16" s="27"/>
      <c r="AE16" s="7">
        <f t="shared" si="14"/>
        <v>4</v>
      </c>
      <c r="AF16" s="7">
        <f>IF(Instructions!$I$10&gt;1,IF(BG16&gt;$AT$5,"",MATCH(2,AZ16:BE16,0)),"")</f>
        <v>2</v>
      </c>
      <c r="AG16" s="7">
        <f>IF(Instructions!$I$10&gt;2,IF(BG16&gt;$AU$5,"",MATCH(3,AZ16:BE16,0)),"")</f>
        <v>1</v>
      </c>
      <c r="AH16" s="7">
        <f>IF(Instructions!$I$10&gt;3,IF(BG16&gt;$AV$5,"",MATCH(4,AZ16:BE16,0)),"")</f>
        <v>3</v>
      </c>
      <c r="AI16" s="7">
        <f>IF(Instructions!$I$10&gt;4,IF(BG16&gt;$AW$5,"",MATCH(5,AZ16:BE16,0)),"")</f>
        <v>5</v>
      </c>
      <c r="AJ16" s="6">
        <f>IF(Instructions!$I$10&gt;5,IF(BG16&gt;0,"",MATCH(6,AZ16:BE16,0)),"")</f>
      </c>
      <c r="AK16" s="6" t="str">
        <f t="shared" si="35"/>
        <v>6</v>
      </c>
      <c r="AL16" s="27">
        <f t="shared" si="15"/>
      </c>
      <c r="AM16" s="6">
        <f t="shared" si="5"/>
        <v>20</v>
      </c>
      <c r="AN16" s="6">
        <f t="shared" si="36"/>
        <v>191</v>
      </c>
      <c r="AO16" s="25"/>
      <c r="AP16" s="32"/>
      <c r="AQ16" s="31"/>
      <c r="AR16" s="35">
        <f t="shared" si="16"/>
        <v>138.6</v>
      </c>
      <c r="AS16" s="35">
        <f t="shared" si="17"/>
        <v>129.25</v>
      </c>
      <c r="AT16" s="35">
        <f t="shared" si="18"/>
        <v>138.65</v>
      </c>
      <c r="AU16" s="35">
        <f t="shared" si="19"/>
        <v>112.85</v>
      </c>
      <c r="AV16" s="35">
        <f t="shared" si="20"/>
        <v>139.03</v>
      </c>
      <c r="AW16" s="35">
        <f t="shared" si="21"/>
        <v>999</v>
      </c>
      <c r="AX16" s="31"/>
      <c r="AZ16" s="34">
        <f t="shared" si="22"/>
        <v>3</v>
      </c>
      <c r="BA16" s="34">
        <f t="shared" si="23"/>
        <v>2</v>
      </c>
      <c r="BB16" s="34">
        <f t="shared" si="24"/>
        <v>4</v>
      </c>
      <c r="BC16" s="34">
        <f t="shared" si="25"/>
        <v>1</v>
      </c>
      <c r="BD16" s="34">
        <f t="shared" si="26"/>
        <v>5</v>
      </c>
      <c r="BE16" s="34">
        <f t="shared" si="27"/>
        <v>0</v>
      </c>
      <c r="BF16" s="34">
        <f>SUM(6-Instructions!$I$10)</f>
        <v>0</v>
      </c>
      <c r="BG16" s="34">
        <f t="shared" si="28"/>
        <v>1</v>
      </c>
      <c r="BH16" s="34">
        <f t="shared" si="37"/>
        <v>1</v>
      </c>
      <c r="BI16" s="34">
        <f t="shared" si="6"/>
        <v>21</v>
      </c>
    </row>
    <row r="17" spans="1:61" ht="12.75">
      <c r="A17" s="4">
        <v>11</v>
      </c>
      <c r="B17" s="4" t="s">
        <v>34</v>
      </c>
      <c r="C17" s="4" t="s">
        <v>31</v>
      </c>
      <c r="D17" s="4" t="s">
        <v>29</v>
      </c>
      <c r="E17" s="13" t="s">
        <v>37</v>
      </c>
      <c r="F17" s="8">
        <v>129.34</v>
      </c>
      <c r="G17" s="9">
        <f t="shared" si="7"/>
        <v>3</v>
      </c>
      <c r="H17" s="5">
        <f t="shared" si="8"/>
        <v>4</v>
      </c>
      <c r="I17" s="6">
        <f t="shared" si="29"/>
        <v>32</v>
      </c>
      <c r="J17" s="8">
        <v>134.09</v>
      </c>
      <c r="K17" s="9">
        <f t="shared" si="9"/>
        <v>4</v>
      </c>
      <c r="L17" s="5">
        <f t="shared" si="0"/>
        <v>3</v>
      </c>
      <c r="M17" s="6">
        <f t="shared" si="30"/>
        <v>45</v>
      </c>
      <c r="N17" s="8">
        <v>126.86</v>
      </c>
      <c r="O17" s="9">
        <f t="shared" si="10"/>
        <v>2</v>
      </c>
      <c r="P17" s="5">
        <f t="shared" si="1"/>
        <v>5</v>
      </c>
      <c r="Q17" s="6">
        <f t="shared" si="31"/>
        <v>48</v>
      </c>
      <c r="R17" s="8">
        <v>126.73</v>
      </c>
      <c r="S17" s="9">
        <f t="shared" si="11"/>
        <v>1</v>
      </c>
      <c r="T17" s="5">
        <f t="shared" si="2"/>
        <v>6</v>
      </c>
      <c r="U17" s="6">
        <f t="shared" si="32"/>
        <v>52</v>
      </c>
      <c r="V17" s="8">
        <v>137.62</v>
      </c>
      <c r="W17" s="9">
        <f t="shared" si="12"/>
        <v>5</v>
      </c>
      <c r="X17" s="5">
        <f t="shared" si="3"/>
        <v>2</v>
      </c>
      <c r="Y17" s="6">
        <f t="shared" si="33"/>
        <v>34</v>
      </c>
      <c r="Z17" s="8" t="s">
        <v>105</v>
      </c>
      <c r="AA17" s="9">
        <f t="shared" si="13"/>
        <v>0</v>
      </c>
      <c r="AB17" s="5">
        <f t="shared" si="4"/>
        <v>0</v>
      </c>
      <c r="AC17" s="6">
        <f t="shared" si="34"/>
        <v>0</v>
      </c>
      <c r="AD17" s="27"/>
      <c r="AE17" s="7">
        <f t="shared" si="14"/>
        <v>4</v>
      </c>
      <c r="AF17" s="7">
        <f>IF(Instructions!$I$10&gt;1,IF(BG17&gt;$AT$5,"",MATCH(2,AZ17:BE17,0)),"")</f>
        <v>3</v>
      </c>
      <c r="AG17" s="7">
        <f>IF(Instructions!$I$10&gt;2,IF(BG17&gt;$AU$5,"",MATCH(3,AZ17:BE17,0)),"")</f>
        <v>1</v>
      </c>
      <c r="AH17" s="7">
        <f>IF(Instructions!$I$10&gt;3,IF(BG17&gt;$AV$5,"",MATCH(4,AZ17:BE17,0)),"")</f>
        <v>2</v>
      </c>
      <c r="AI17" s="7">
        <f>IF(Instructions!$I$10&gt;4,IF(BG17&gt;$AW$5,"",MATCH(5,AZ17:BE17,0)),"")</f>
        <v>5</v>
      </c>
      <c r="AJ17" s="6">
        <f>IF(Instructions!$I$10&gt;5,IF(BG17&gt;0,"",MATCH(6,AZ17:BE17,0)),"")</f>
      </c>
      <c r="AK17" s="6" t="str">
        <f t="shared" si="35"/>
        <v>6</v>
      </c>
      <c r="AL17" s="27">
        <f t="shared" si="15"/>
      </c>
      <c r="AM17" s="6">
        <f t="shared" si="5"/>
        <v>20</v>
      </c>
      <c r="AN17" s="6">
        <f t="shared" si="36"/>
        <v>211</v>
      </c>
      <c r="AO17" s="25"/>
      <c r="AP17" s="32"/>
      <c r="AQ17" s="31"/>
      <c r="AR17" s="35">
        <f t="shared" si="16"/>
        <v>129.34</v>
      </c>
      <c r="AS17" s="35">
        <f t="shared" si="17"/>
        <v>134.09</v>
      </c>
      <c r="AT17" s="35">
        <f t="shared" si="18"/>
        <v>126.86</v>
      </c>
      <c r="AU17" s="35">
        <f t="shared" si="19"/>
        <v>126.73</v>
      </c>
      <c r="AV17" s="35">
        <f t="shared" si="20"/>
        <v>137.62</v>
      </c>
      <c r="AW17" s="35">
        <f t="shared" si="21"/>
        <v>999</v>
      </c>
      <c r="AX17" s="31"/>
      <c r="AZ17" s="34">
        <f t="shared" si="22"/>
        <v>3</v>
      </c>
      <c r="BA17" s="34">
        <f t="shared" si="23"/>
        <v>4</v>
      </c>
      <c r="BB17" s="34">
        <f t="shared" si="24"/>
        <v>2</v>
      </c>
      <c r="BC17" s="34">
        <f t="shared" si="25"/>
        <v>1</v>
      </c>
      <c r="BD17" s="34">
        <f t="shared" si="26"/>
        <v>5</v>
      </c>
      <c r="BE17" s="34">
        <f t="shared" si="27"/>
        <v>0</v>
      </c>
      <c r="BF17" s="34">
        <f>SUM(6-Instructions!$I$10)</f>
        <v>0</v>
      </c>
      <c r="BG17" s="34">
        <f t="shared" si="28"/>
        <v>1</v>
      </c>
      <c r="BH17" s="34">
        <f t="shared" si="37"/>
        <v>1</v>
      </c>
      <c r="BI17" s="34">
        <f t="shared" si="6"/>
        <v>21</v>
      </c>
    </row>
    <row r="18" spans="1:61" ht="12.75">
      <c r="A18" s="4">
        <v>12</v>
      </c>
      <c r="B18" s="4" t="s">
        <v>40</v>
      </c>
      <c r="C18" s="4" t="s">
        <v>28</v>
      </c>
      <c r="D18" s="10" t="s">
        <v>30</v>
      </c>
      <c r="E18" s="11" t="s">
        <v>24</v>
      </c>
      <c r="F18" s="8">
        <v>39.53</v>
      </c>
      <c r="G18" s="9">
        <f t="shared" si="7"/>
        <v>3</v>
      </c>
      <c r="H18" s="5">
        <f t="shared" si="8"/>
        <v>4</v>
      </c>
      <c r="I18" s="6">
        <f t="shared" si="29"/>
        <v>36</v>
      </c>
      <c r="J18" s="8">
        <v>35</v>
      </c>
      <c r="K18" s="9">
        <f t="shared" si="9"/>
        <v>1</v>
      </c>
      <c r="L18" s="5">
        <f t="shared" si="0"/>
        <v>6</v>
      </c>
      <c r="M18" s="6">
        <f t="shared" si="30"/>
        <v>51</v>
      </c>
      <c r="N18" s="8">
        <v>37.26</v>
      </c>
      <c r="O18" s="9">
        <f t="shared" si="10"/>
        <v>2</v>
      </c>
      <c r="P18" s="5">
        <f t="shared" si="1"/>
        <v>5</v>
      </c>
      <c r="Q18" s="6">
        <f t="shared" si="31"/>
        <v>53</v>
      </c>
      <c r="R18" s="8">
        <v>42.2</v>
      </c>
      <c r="S18" s="9">
        <f t="shared" si="11"/>
        <v>4</v>
      </c>
      <c r="T18" s="5">
        <f t="shared" si="2"/>
        <v>3</v>
      </c>
      <c r="U18" s="6">
        <f t="shared" si="32"/>
        <v>55</v>
      </c>
      <c r="V18" s="8">
        <v>43.25</v>
      </c>
      <c r="W18" s="9">
        <f t="shared" si="12"/>
        <v>5</v>
      </c>
      <c r="X18" s="5">
        <f t="shared" si="3"/>
        <v>2</v>
      </c>
      <c r="Y18" s="6">
        <f t="shared" si="33"/>
        <v>36</v>
      </c>
      <c r="Z18" s="8" t="s">
        <v>105</v>
      </c>
      <c r="AA18" s="9">
        <f t="shared" si="13"/>
        <v>0</v>
      </c>
      <c r="AB18" s="5">
        <f t="shared" si="4"/>
        <v>0</v>
      </c>
      <c r="AC18" s="6">
        <f t="shared" si="34"/>
        <v>0</v>
      </c>
      <c r="AD18" s="27"/>
      <c r="AE18" s="7">
        <f t="shared" si="14"/>
        <v>2</v>
      </c>
      <c r="AF18" s="7">
        <f>IF(Instructions!$I$10&gt;1,IF(BG18&gt;$AT$5,"",MATCH(2,AZ18:BE18,0)),"")</f>
        <v>3</v>
      </c>
      <c r="AG18" s="7">
        <f>IF(Instructions!$I$10&gt;2,IF(BG18&gt;$AU$5,"",MATCH(3,AZ18:BE18,0)),"")</f>
        <v>1</v>
      </c>
      <c r="AH18" s="7">
        <f>IF(Instructions!$I$10&gt;3,IF(BG18&gt;$AV$5,"",MATCH(4,AZ18:BE18,0)),"")</f>
        <v>4</v>
      </c>
      <c r="AI18" s="7">
        <f>IF(Instructions!$I$10&gt;4,IF(BG18&gt;$AW$5,"",MATCH(5,AZ18:BE18,0)),"")</f>
        <v>5</v>
      </c>
      <c r="AJ18" s="6">
        <f>IF(Instructions!$I$10&gt;5,IF(BG18&gt;0,"",MATCH(6,AZ18:BE18,0)),"")</f>
      </c>
      <c r="AK18" s="6" t="str">
        <f t="shared" si="35"/>
        <v>6</v>
      </c>
      <c r="AL18" s="27">
        <f t="shared" si="15"/>
      </c>
      <c r="AM18" s="6">
        <f t="shared" si="5"/>
        <v>20</v>
      </c>
      <c r="AN18" s="6">
        <f t="shared" si="36"/>
        <v>231</v>
      </c>
      <c r="AO18" s="25"/>
      <c r="AP18" s="32"/>
      <c r="AQ18" s="31"/>
      <c r="AR18" s="35">
        <f t="shared" si="16"/>
        <v>39.53</v>
      </c>
      <c r="AS18" s="35">
        <f t="shared" si="17"/>
        <v>35</v>
      </c>
      <c r="AT18" s="35">
        <f t="shared" si="18"/>
        <v>37.26</v>
      </c>
      <c r="AU18" s="35">
        <f t="shared" si="19"/>
        <v>42.2</v>
      </c>
      <c r="AV18" s="35">
        <f t="shared" si="20"/>
        <v>43.25</v>
      </c>
      <c r="AW18" s="35">
        <f t="shared" si="21"/>
        <v>999</v>
      </c>
      <c r="AX18" s="31"/>
      <c r="AZ18" s="34">
        <f t="shared" si="22"/>
        <v>3</v>
      </c>
      <c r="BA18" s="34">
        <f t="shared" si="23"/>
        <v>1</v>
      </c>
      <c r="BB18" s="34">
        <f t="shared" si="24"/>
        <v>2</v>
      </c>
      <c r="BC18" s="34">
        <f t="shared" si="25"/>
        <v>4</v>
      </c>
      <c r="BD18" s="34">
        <f t="shared" si="26"/>
        <v>5</v>
      </c>
      <c r="BE18" s="34">
        <f t="shared" si="27"/>
        <v>0</v>
      </c>
      <c r="BF18" s="34">
        <f>SUM(6-Instructions!$I$10)</f>
        <v>0</v>
      </c>
      <c r="BG18" s="34">
        <f t="shared" si="28"/>
        <v>1</v>
      </c>
      <c r="BH18" s="34">
        <f t="shared" si="37"/>
        <v>1</v>
      </c>
      <c r="BI18" s="34">
        <f t="shared" si="6"/>
        <v>21</v>
      </c>
    </row>
    <row r="19" spans="1:61" ht="12.75">
      <c r="A19" s="4">
        <v>13</v>
      </c>
      <c r="B19" s="4" t="s">
        <v>40</v>
      </c>
      <c r="C19" s="4" t="s">
        <v>28</v>
      </c>
      <c r="D19" s="4" t="s">
        <v>30</v>
      </c>
      <c r="E19" s="13" t="s">
        <v>37</v>
      </c>
      <c r="F19" s="8">
        <v>36.57</v>
      </c>
      <c r="G19" s="9">
        <f t="shared" si="7"/>
        <v>3</v>
      </c>
      <c r="H19" s="5">
        <f t="shared" si="8"/>
        <v>4</v>
      </c>
      <c r="I19" s="6">
        <f t="shared" si="29"/>
        <v>40</v>
      </c>
      <c r="J19" s="8">
        <v>34.87</v>
      </c>
      <c r="K19" s="9">
        <f t="shared" si="9"/>
        <v>1</v>
      </c>
      <c r="L19" s="5">
        <f t="shared" si="0"/>
        <v>6</v>
      </c>
      <c r="M19" s="6">
        <f t="shared" si="30"/>
        <v>57</v>
      </c>
      <c r="N19" s="8">
        <v>39.2</v>
      </c>
      <c r="O19" s="9">
        <f t="shared" si="10"/>
        <v>4</v>
      </c>
      <c r="P19" s="5">
        <f t="shared" si="1"/>
        <v>3</v>
      </c>
      <c r="Q19" s="6">
        <f t="shared" si="31"/>
        <v>56</v>
      </c>
      <c r="R19" s="8" t="s">
        <v>96</v>
      </c>
      <c r="S19" s="9">
        <f t="shared" si="11"/>
        <v>0</v>
      </c>
      <c r="T19" s="5">
        <f t="shared" si="2"/>
        <v>0</v>
      </c>
      <c r="U19" s="6">
        <f t="shared" si="32"/>
        <v>55</v>
      </c>
      <c r="V19" s="8">
        <v>35.07</v>
      </c>
      <c r="W19" s="9">
        <f t="shared" si="12"/>
        <v>2</v>
      </c>
      <c r="X19" s="5">
        <f t="shared" si="3"/>
        <v>5</v>
      </c>
      <c r="Y19" s="6">
        <f t="shared" si="33"/>
        <v>41</v>
      </c>
      <c r="Z19" s="8" t="s">
        <v>105</v>
      </c>
      <c r="AA19" s="9">
        <f t="shared" si="13"/>
        <v>0</v>
      </c>
      <c r="AB19" s="5">
        <f t="shared" si="4"/>
        <v>0</v>
      </c>
      <c r="AC19" s="6">
        <f t="shared" si="34"/>
        <v>0</v>
      </c>
      <c r="AD19" s="27"/>
      <c r="AE19" s="7">
        <f t="shared" si="14"/>
        <v>2</v>
      </c>
      <c r="AF19" s="7">
        <f>IF(Instructions!$I$10&gt;1,IF(BG19&gt;$AT$5,"",MATCH(2,AZ19:BE19,0)),"")</f>
        <v>5</v>
      </c>
      <c r="AG19" s="7">
        <f>IF(Instructions!$I$10&gt;2,IF(BG19&gt;$AU$5,"",MATCH(3,AZ19:BE19,0)),"")</f>
        <v>1</v>
      </c>
      <c r="AH19" s="7">
        <f>IF(Instructions!$I$10&gt;3,IF(BG19&gt;$AV$5,"",MATCH(4,AZ19:BE19,0)),"")</f>
        <v>3</v>
      </c>
      <c r="AI19" s="7">
        <f>IF(Instructions!$I$10&gt;4,IF(BG19&gt;$AW$5,"",MATCH(5,AZ19:BE19,0)),"")</f>
      </c>
      <c r="AJ19" s="6">
        <f>IF(Instructions!$I$10&gt;5,IF(BG19&gt;0,"",MATCH(6,AZ19:BE19,0)),"")</f>
      </c>
      <c r="AK19" s="6" t="str">
        <f t="shared" si="35"/>
        <v>4, 6</v>
      </c>
      <c r="AL19" s="27">
        <f t="shared" si="15"/>
      </c>
      <c r="AM19" s="6">
        <f t="shared" si="5"/>
        <v>18</v>
      </c>
      <c r="AN19" s="6">
        <f t="shared" si="36"/>
        <v>249</v>
      </c>
      <c r="AO19" s="25"/>
      <c r="AP19" s="32"/>
      <c r="AQ19" s="31"/>
      <c r="AR19" s="35">
        <f t="shared" si="16"/>
        <v>36.57</v>
      </c>
      <c r="AS19" s="35">
        <f t="shared" si="17"/>
        <v>34.87</v>
      </c>
      <c r="AT19" s="35">
        <f t="shared" si="18"/>
        <v>39.2</v>
      </c>
      <c r="AU19" s="35">
        <f t="shared" si="19"/>
        <v>999</v>
      </c>
      <c r="AV19" s="35">
        <f t="shared" si="20"/>
        <v>35.07</v>
      </c>
      <c r="AW19" s="35">
        <f t="shared" si="21"/>
        <v>999</v>
      </c>
      <c r="AX19" s="31"/>
      <c r="AZ19" s="34">
        <f t="shared" si="22"/>
        <v>3</v>
      </c>
      <c r="BA19" s="34">
        <f t="shared" si="23"/>
        <v>1</v>
      </c>
      <c r="BB19" s="34">
        <f t="shared" si="24"/>
        <v>4</v>
      </c>
      <c r="BC19" s="34">
        <f t="shared" si="25"/>
        <v>0</v>
      </c>
      <c r="BD19" s="34">
        <f t="shared" si="26"/>
        <v>2</v>
      </c>
      <c r="BE19" s="34">
        <f t="shared" si="27"/>
        <v>0</v>
      </c>
      <c r="BF19" s="34">
        <f>SUM(6-Instructions!$I$10)</f>
        <v>0</v>
      </c>
      <c r="BG19" s="34">
        <f t="shared" si="28"/>
        <v>2</v>
      </c>
      <c r="BH19" s="34">
        <f t="shared" si="37"/>
        <v>3</v>
      </c>
      <c r="BI19" s="34">
        <f t="shared" si="6"/>
        <v>21</v>
      </c>
    </row>
    <row r="20" spans="1:61" ht="12.75">
      <c r="A20" s="4">
        <v>14</v>
      </c>
      <c r="B20" s="4" t="s">
        <v>27</v>
      </c>
      <c r="C20" s="4" t="s">
        <v>31</v>
      </c>
      <c r="D20" s="10" t="s">
        <v>35</v>
      </c>
      <c r="E20" s="11" t="s">
        <v>24</v>
      </c>
      <c r="F20" s="8">
        <v>114.32</v>
      </c>
      <c r="G20" s="9">
        <f t="shared" si="7"/>
        <v>4</v>
      </c>
      <c r="H20" s="5">
        <f t="shared" si="8"/>
        <v>3</v>
      </c>
      <c r="I20" s="6">
        <f t="shared" si="29"/>
        <v>43</v>
      </c>
      <c r="J20" s="8">
        <v>108.92</v>
      </c>
      <c r="K20" s="9">
        <f t="shared" si="9"/>
        <v>2</v>
      </c>
      <c r="L20" s="5">
        <f t="shared" si="0"/>
        <v>5</v>
      </c>
      <c r="M20" s="6">
        <f t="shared" si="30"/>
        <v>62</v>
      </c>
      <c r="N20" s="8">
        <v>110.92</v>
      </c>
      <c r="O20" s="9">
        <f t="shared" si="10"/>
        <v>3</v>
      </c>
      <c r="P20" s="5">
        <f t="shared" si="1"/>
        <v>4</v>
      </c>
      <c r="Q20" s="6">
        <f t="shared" si="31"/>
        <v>60</v>
      </c>
      <c r="R20" s="8">
        <v>107.11</v>
      </c>
      <c r="S20" s="9">
        <f t="shared" si="11"/>
        <v>1</v>
      </c>
      <c r="T20" s="5">
        <f t="shared" si="2"/>
        <v>6</v>
      </c>
      <c r="U20" s="6">
        <f t="shared" si="32"/>
        <v>61</v>
      </c>
      <c r="V20" s="8" t="s">
        <v>105</v>
      </c>
      <c r="W20" s="9">
        <f t="shared" si="12"/>
        <v>0</v>
      </c>
      <c r="X20" s="5">
        <f t="shared" si="3"/>
        <v>0</v>
      </c>
      <c r="Y20" s="6">
        <f t="shared" si="33"/>
        <v>41</v>
      </c>
      <c r="Z20" s="8" t="s">
        <v>105</v>
      </c>
      <c r="AA20" s="9">
        <f t="shared" si="13"/>
        <v>0</v>
      </c>
      <c r="AB20" s="5">
        <f t="shared" si="4"/>
        <v>0</v>
      </c>
      <c r="AC20" s="6">
        <f t="shared" si="34"/>
        <v>0</v>
      </c>
      <c r="AD20" s="27"/>
      <c r="AE20" s="7">
        <f t="shared" si="14"/>
        <v>4</v>
      </c>
      <c r="AF20" s="7">
        <f>IF(Instructions!$I$10&gt;1,IF(BG20&gt;$AT$5,"",MATCH(2,AZ20:BE20,0)),"")</f>
        <v>2</v>
      </c>
      <c r="AG20" s="7">
        <f>IF(Instructions!$I$10&gt;2,IF(BG20&gt;$AU$5,"",MATCH(3,AZ20:BE20,0)),"")</f>
        <v>3</v>
      </c>
      <c r="AH20" s="7">
        <f>IF(Instructions!$I$10&gt;3,IF(BG20&gt;$AV$5,"",MATCH(4,AZ20:BE20,0)),"")</f>
        <v>1</v>
      </c>
      <c r="AI20" s="7">
        <f>IF(Instructions!$I$10&gt;4,IF(BG20&gt;$AW$5,"",MATCH(5,AZ20:BE20,0)),"")</f>
      </c>
      <c r="AJ20" s="6">
        <f>IF(Instructions!$I$10&gt;5,IF(BG20&gt;0,"",MATCH(6,AZ20:BE20,0)),"")</f>
      </c>
      <c r="AK20" s="6" t="str">
        <f t="shared" si="35"/>
        <v>5, 6</v>
      </c>
      <c r="AL20" s="27">
        <f t="shared" si="15"/>
      </c>
      <c r="AM20" s="6">
        <f t="shared" si="5"/>
        <v>18</v>
      </c>
      <c r="AN20" s="6">
        <f t="shared" si="36"/>
        <v>267</v>
      </c>
      <c r="AO20" s="25"/>
      <c r="AP20" s="32"/>
      <c r="AQ20" s="31"/>
      <c r="AR20" s="35">
        <f t="shared" si="16"/>
        <v>114.32</v>
      </c>
      <c r="AS20" s="35">
        <f t="shared" si="17"/>
        <v>108.92</v>
      </c>
      <c r="AT20" s="35">
        <f t="shared" si="18"/>
        <v>110.92</v>
      </c>
      <c r="AU20" s="35">
        <f t="shared" si="19"/>
        <v>107.11</v>
      </c>
      <c r="AV20" s="35">
        <f t="shared" si="20"/>
        <v>999</v>
      </c>
      <c r="AW20" s="35">
        <f t="shared" si="21"/>
        <v>999</v>
      </c>
      <c r="AX20" s="31"/>
      <c r="AZ20" s="34">
        <f t="shared" si="22"/>
        <v>4</v>
      </c>
      <c r="BA20" s="34">
        <f t="shared" si="23"/>
        <v>2</v>
      </c>
      <c r="BB20" s="34">
        <f t="shared" si="24"/>
        <v>3</v>
      </c>
      <c r="BC20" s="34">
        <f t="shared" si="25"/>
        <v>1</v>
      </c>
      <c r="BD20" s="34">
        <f t="shared" si="26"/>
        <v>0</v>
      </c>
      <c r="BE20" s="34">
        <f t="shared" si="27"/>
        <v>0</v>
      </c>
      <c r="BF20" s="34">
        <f>SUM(6-Instructions!$I$10)</f>
        <v>0</v>
      </c>
      <c r="BG20" s="34">
        <f t="shared" si="28"/>
        <v>2</v>
      </c>
      <c r="BH20" s="34">
        <f t="shared" si="37"/>
        <v>3</v>
      </c>
      <c r="BI20" s="34">
        <f t="shared" si="6"/>
        <v>21</v>
      </c>
    </row>
    <row r="21" spans="1:61" ht="12.75">
      <c r="A21" s="4">
        <v>15</v>
      </c>
      <c r="B21" s="4" t="s">
        <v>27</v>
      </c>
      <c r="C21" s="4" t="s">
        <v>31</v>
      </c>
      <c r="D21" s="4" t="s">
        <v>35</v>
      </c>
      <c r="E21" s="13" t="s">
        <v>37</v>
      </c>
      <c r="F21" s="8">
        <v>123.05</v>
      </c>
      <c r="G21" s="9">
        <f t="shared" si="7"/>
        <v>5</v>
      </c>
      <c r="H21" s="5">
        <f t="shared" si="8"/>
        <v>2</v>
      </c>
      <c r="I21" s="6">
        <f t="shared" si="29"/>
        <v>45</v>
      </c>
      <c r="J21" s="8">
        <v>115.46</v>
      </c>
      <c r="K21" s="9">
        <f t="shared" si="9"/>
        <v>2</v>
      </c>
      <c r="L21" s="5">
        <f t="shared" si="0"/>
        <v>5</v>
      </c>
      <c r="M21" s="6">
        <f t="shared" si="30"/>
        <v>67</v>
      </c>
      <c r="N21" s="8">
        <v>116.66</v>
      </c>
      <c r="O21" s="9">
        <f t="shared" si="10"/>
        <v>3</v>
      </c>
      <c r="P21" s="5">
        <f t="shared" si="1"/>
        <v>4</v>
      </c>
      <c r="Q21" s="6">
        <f t="shared" si="31"/>
        <v>64</v>
      </c>
      <c r="R21" s="8">
        <v>120.38</v>
      </c>
      <c r="S21" s="9">
        <f t="shared" si="11"/>
        <v>4</v>
      </c>
      <c r="T21" s="5">
        <f t="shared" si="2"/>
        <v>3</v>
      </c>
      <c r="U21" s="6">
        <f t="shared" si="32"/>
        <v>64</v>
      </c>
      <c r="V21" s="8">
        <v>112.87</v>
      </c>
      <c r="W21" s="9">
        <f t="shared" si="12"/>
        <v>1</v>
      </c>
      <c r="X21" s="5">
        <f t="shared" si="3"/>
        <v>6</v>
      </c>
      <c r="Y21" s="6">
        <f t="shared" si="33"/>
        <v>47</v>
      </c>
      <c r="Z21" s="8" t="s">
        <v>105</v>
      </c>
      <c r="AA21" s="9">
        <f t="shared" si="13"/>
        <v>0</v>
      </c>
      <c r="AB21" s="5">
        <f t="shared" si="4"/>
        <v>0</v>
      </c>
      <c r="AC21" s="6">
        <f t="shared" si="34"/>
        <v>0</v>
      </c>
      <c r="AD21" s="27"/>
      <c r="AE21" s="7">
        <f t="shared" si="14"/>
        <v>5</v>
      </c>
      <c r="AF21" s="7">
        <f>IF(Instructions!$I$10&gt;1,IF(BG21&gt;$AT$5,"",MATCH(2,AZ21:BE21,0)),"")</f>
        <v>2</v>
      </c>
      <c r="AG21" s="7">
        <f>IF(Instructions!$I$10&gt;2,IF(BG21&gt;$AU$5,"",MATCH(3,AZ21:BE21,0)),"")</f>
        <v>3</v>
      </c>
      <c r="AH21" s="7">
        <f>IF(Instructions!$I$10&gt;3,IF(BG21&gt;$AV$5,"",MATCH(4,AZ21:BE21,0)),"")</f>
        <v>4</v>
      </c>
      <c r="AI21" s="7">
        <f>IF(Instructions!$I$10&gt;4,IF(BG21&gt;$AW$5,"",MATCH(5,AZ21:BE21,0)),"")</f>
        <v>1</v>
      </c>
      <c r="AJ21" s="6">
        <f>IF(Instructions!$I$10&gt;5,IF(BG21&gt;0,"",MATCH(6,AZ21:BE21,0)),"")</f>
      </c>
      <c r="AK21" s="6" t="str">
        <f t="shared" si="35"/>
        <v>6</v>
      </c>
      <c r="AL21" s="27">
        <f t="shared" si="15"/>
      </c>
      <c r="AM21" s="6">
        <f t="shared" si="5"/>
        <v>20</v>
      </c>
      <c r="AN21" s="6">
        <f t="shared" si="36"/>
        <v>287</v>
      </c>
      <c r="AO21" s="25"/>
      <c r="AP21" s="32"/>
      <c r="AQ21" s="31"/>
      <c r="AR21" s="35">
        <f t="shared" si="16"/>
        <v>123.05</v>
      </c>
      <c r="AS21" s="35">
        <f t="shared" si="17"/>
        <v>115.46</v>
      </c>
      <c r="AT21" s="35">
        <f t="shared" si="18"/>
        <v>116.66</v>
      </c>
      <c r="AU21" s="35">
        <f t="shared" si="19"/>
        <v>120.38</v>
      </c>
      <c r="AV21" s="35">
        <f t="shared" si="20"/>
        <v>112.87</v>
      </c>
      <c r="AW21" s="35">
        <f t="shared" si="21"/>
        <v>999</v>
      </c>
      <c r="AX21" s="31"/>
      <c r="AZ21" s="34">
        <f t="shared" si="22"/>
        <v>5</v>
      </c>
      <c r="BA21" s="34">
        <f t="shared" si="23"/>
        <v>2</v>
      </c>
      <c r="BB21" s="34">
        <f t="shared" si="24"/>
        <v>3</v>
      </c>
      <c r="BC21" s="34">
        <f t="shared" si="25"/>
        <v>4</v>
      </c>
      <c r="BD21" s="34">
        <f t="shared" si="26"/>
        <v>1</v>
      </c>
      <c r="BE21" s="34">
        <f t="shared" si="27"/>
        <v>0</v>
      </c>
      <c r="BF21" s="34">
        <f>SUM(6-Instructions!$I$10)</f>
        <v>0</v>
      </c>
      <c r="BG21" s="34">
        <f t="shared" si="28"/>
        <v>1</v>
      </c>
      <c r="BH21" s="34">
        <f t="shared" si="37"/>
        <v>1</v>
      </c>
      <c r="BI21" s="34">
        <f t="shared" si="6"/>
        <v>21</v>
      </c>
    </row>
    <row r="22" spans="1:61" ht="12.75">
      <c r="A22" s="4">
        <v>16</v>
      </c>
      <c r="B22" s="4" t="s">
        <v>39</v>
      </c>
      <c r="C22" s="4" t="s">
        <v>28</v>
      </c>
      <c r="D22" s="10" t="s">
        <v>29</v>
      </c>
      <c r="E22" s="11" t="s">
        <v>24</v>
      </c>
      <c r="F22" s="8">
        <v>51.38</v>
      </c>
      <c r="G22" s="9">
        <f t="shared" si="7"/>
        <v>4</v>
      </c>
      <c r="H22" s="5">
        <f t="shared" si="8"/>
        <v>3</v>
      </c>
      <c r="I22" s="6">
        <f t="shared" si="29"/>
        <v>48</v>
      </c>
      <c r="J22" s="8">
        <v>56.36</v>
      </c>
      <c r="K22" s="9">
        <f t="shared" si="9"/>
        <v>5</v>
      </c>
      <c r="L22" s="5">
        <f t="shared" si="0"/>
        <v>2</v>
      </c>
      <c r="M22" s="6">
        <f t="shared" si="30"/>
        <v>69</v>
      </c>
      <c r="N22" s="8">
        <v>51.05</v>
      </c>
      <c r="O22" s="9">
        <f t="shared" si="10"/>
        <v>3</v>
      </c>
      <c r="P22" s="5">
        <f t="shared" si="1"/>
        <v>4</v>
      </c>
      <c r="Q22" s="6">
        <f t="shared" si="31"/>
        <v>68</v>
      </c>
      <c r="R22" s="8">
        <v>47.21</v>
      </c>
      <c r="S22" s="9">
        <f t="shared" si="11"/>
        <v>1</v>
      </c>
      <c r="T22" s="5">
        <f t="shared" si="2"/>
        <v>6</v>
      </c>
      <c r="U22" s="6">
        <f t="shared" si="32"/>
        <v>70</v>
      </c>
      <c r="V22" s="8">
        <v>47.7</v>
      </c>
      <c r="W22" s="9">
        <f t="shared" si="12"/>
        <v>2</v>
      </c>
      <c r="X22" s="5">
        <f t="shared" si="3"/>
        <v>5</v>
      </c>
      <c r="Y22" s="6">
        <f t="shared" si="33"/>
        <v>52</v>
      </c>
      <c r="Z22" s="8" t="s">
        <v>105</v>
      </c>
      <c r="AA22" s="9">
        <f t="shared" si="13"/>
        <v>0</v>
      </c>
      <c r="AB22" s="5">
        <f t="shared" si="4"/>
        <v>0</v>
      </c>
      <c r="AC22" s="6">
        <f t="shared" si="34"/>
        <v>0</v>
      </c>
      <c r="AD22" s="27"/>
      <c r="AE22" s="7">
        <f t="shared" si="14"/>
        <v>4</v>
      </c>
      <c r="AF22" s="7">
        <f>IF(Instructions!$I$10&gt;1,IF(BG22&gt;$AT$5,"",MATCH(2,AZ22:BE22,0)),"")</f>
        <v>5</v>
      </c>
      <c r="AG22" s="7">
        <f>IF(Instructions!$I$10&gt;2,IF(BG22&gt;$AU$5,"",MATCH(3,AZ22:BE22,0)),"")</f>
        <v>3</v>
      </c>
      <c r="AH22" s="7">
        <f>IF(Instructions!$I$10&gt;3,IF(BG22&gt;$AV$5,"",MATCH(4,AZ22:BE22,0)),"")</f>
        <v>1</v>
      </c>
      <c r="AI22" s="7">
        <f>IF(Instructions!$I$10&gt;4,IF(BG22&gt;$AW$5,"",MATCH(5,AZ22:BE22,0)),"")</f>
        <v>2</v>
      </c>
      <c r="AJ22" s="6">
        <f>IF(Instructions!$I$10&gt;5,IF(BG22&gt;0,"",MATCH(6,AZ22:BE22,0)),"")</f>
      </c>
      <c r="AK22" s="6" t="str">
        <f t="shared" si="35"/>
        <v>6</v>
      </c>
      <c r="AL22" s="27">
        <f t="shared" si="15"/>
      </c>
      <c r="AM22" s="6">
        <f t="shared" si="5"/>
        <v>20</v>
      </c>
      <c r="AN22" s="6">
        <f t="shared" si="36"/>
        <v>307</v>
      </c>
      <c r="AO22" s="25"/>
      <c r="AP22" s="32"/>
      <c r="AQ22" s="31"/>
      <c r="AR22" s="35">
        <f t="shared" si="16"/>
        <v>51.38</v>
      </c>
      <c r="AS22" s="35">
        <f t="shared" si="17"/>
        <v>56.36</v>
      </c>
      <c r="AT22" s="35">
        <f t="shared" si="18"/>
        <v>51.05</v>
      </c>
      <c r="AU22" s="35">
        <f t="shared" si="19"/>
        <v>47.21</v>
      </c>
      <c r="AV22" s="35">
        <f t="shared" si="20"/>
        <v>47.7</v>
      </c>
      <c r="AW22" s="35">
        <f t="shared" si="21"/>
        <v>999</v>
      </c>
      <c r="AX22" s="31"/>
      <c r="AZ22" s="34">
        <f t="shared" si="22"/>
        <v>4</v>
      </c>
      <c r="BA22" s="34">
        <f t="shared" si="23"/>
        <v>5</v>
      </c>
      <c r="BB22" s="34">
        <f t="shared" si="24"/>
        <v>3</v>
      </c>
      <c r="BC22" s="34">
        <f t="shared" si="25"/>
        <v>1</v>
      </c>
      <c r="BD22" s="34">
        <f t="shared" si="26"/>
        <v>2</v>
      </c>
      <c r="BE22" s="34">
        <f t="shared" si="27"/>
        <v>0</v>
      </c>
      <c r="BF22" s="34">
        <f>SUM(6-Instructions!$I$10)</f>
        <v>0</v>
      </c>
      <c r="BG22" s="34">
        <f t="shared" si="28"/>
        <v>1</v>
      </c>
      <c r="BH22" s="34">
        <f t="shared" si="37"/>
        <v>1</v>
      </c>
      <c r="BI22" s="34">
        <f t="shared" si="6"/>
        <v>21</v>
      </c>
    </row>
    <row r="23" spans="1:61" ht="12.75">
      <c r="A23" s="4">
        <v>17</v>
      </c>
      <c r="B23" s="4" t="s">
        <v>39</v>
      </c>
      <c r="C23" s="4" t="s">
        <v>28</v>
      </c>
      <c r="D23" s="4" t="s">
        <v>29</v>
      </c>
      <c r="E23" s="13" t="s">
        <v>37</v>
      </c>
      <c r="F23" s="8">
        <v>50.13</v>
      </c>
      <c r="G23" s="9">
        <f t="shared" si="7"/>
        <v>5</v>
      </c>
      <c r="H23" s="5">
        <f t="shared" si="8"/>
        <v>2</v>
      </c>
      <c r="I23" s="6">
        <f t="shared" si="29"/>
        <v>50</v>
      </c>
      <c r="J23" s="8">
        <v>45.19</v>
      </c>
      <c r="K23" s="9">
        <f t="shared" si="9"/>
        <v>1</v>
      </c>
      <c r="L23" s="5">
        <f t="shared" si="0"/>
        <v>6</v>
      </c>
      <c r="M23" s="6">
        <f t="shared" si="30"/>
        <v>75</v>
      </c>
      <c r="N23" s="8">
        <v>45.79</v>
      </c>
      <c r="O23" s="9">
        <f t="shared" si="10"/>
        <v>2</v>
      </c>
      <c r="P23" s="5">
        <f t="shared" si="1"/>
        <v>5</v>
      </c>
      <c r="Q23" s="6">
        <f t="shared" si="31"/>
        <v>73</v>
      </c>
      <c r="R23" s="8">
        <v>46.94</v>
      </c>
      <c r="S23" s="9">
        <f t="shared" si="11"/>
        <v>3</v>
      </c>
      <c r="T23" s="5">
        <f t="shared" si="2"/>
        <v>4</v>
      </c>
      <c r="U23" s="6">
        <f t="shared" si="32"/>
        <v>74</v>
      </c>
      <c r="V23" s="8">
        <v>49.72</v>
      </c>
      <c r="W23" s="9">
        <f t="shared" si="12"/>
        <v>4</v>
      </c>
      <c r="X23" s="5">
        <f t="shared" si="3"/>
        <v>3</v>
      </c>
      <c r="Y23" s="6">
        <f t="shared" si="33"/>
        <v>55</v>
      </c>
      <c r="Z23" s="8" t="s">
        <v>105</v>
      </c>
      <c r="AA23" s="9">
        <f t="shared" si="13"/>
        <v>0</v>
      </c>
      <c r="AB23" s="5">
        <f t="shared" si="4"/>
        <v>0</v>
      </c>
      <c r="AC23" s="6">
        <f t="shared" si="34"/>
        <v>0</v>
      </c>
      <c r="AD23" s="27"/>
      <c r="AE23" s="7">
        <f t="shared" si="14"/>
        <v>2</v>
      </c>
      <c r="AF23" s="7">
        <f>IF(Instructions!$I$10&gt;1,IF(BG23&gt;$AT$5,"",MATCH(2,AZ23:BE23,0)),"")</f>
        <v>3</v>
      </c>
      <c r="AG23" s="7">
        <f>IF(Instructions!$I$10&gt;2,IF(BG23&gt;$AU$5,"",MATCH(3,AZ23:BE23,0)),"")</f>
        <v>4</v>
      </c>
      <c r="AH23" s="7">
        <f>IF(Instructions!$I$10&gt;3,IF(BG23&gt;$AV$5,"",MATCH(4,AZ23:BE23,0)),"")</f>
        <v>5</v>
      </c>
      <c r="AI23" s="7">
        <f>IF(Instructions!$I$10&gt;4,IF(BG23&gt;$AW$5,"",MATCH(5,AZ23:BE23,0)),"")</f>
        <v>1</v>
      </c>
      <c r="AJ23" s="6">
        <f>IF(Instructions!$I$10&gt;5,IF(BG23&gt;0,"",MATCH(6,AZ23:BE23,0)),"")</f>
      </c>
      <c r="AK23" s="6" t="str">
        <f t="shared" si="35"/>
        <v>6</v>
      </c>
      <c r="AL23" s="27">
        <f t="shared" si="15"/>
      </c>
      <c r="AM23" s="6">
        <f t="shared" si="5"/>
        <v>20</v>
      </c>
      <c r="AN23" s="6">
        <f t="shared" si="36"/>
        <v>327</v>
      </c>
      <c r="AO23" s="25"/>
      <c r="AP23" s="32" t="s">
        <v>97</v>
      </c>
      <c r="AQ23" s="31"/>
      <c r="AR23" s="35">
        <f t="shared" si="16"/>
        <v>50.13</v>
      </c>
      <c r="AS23" s="35">
        <f t="shared" si="17"/>
        <v>45.19</v>
      </c>
      <c r="AT23" s="35">
        <f t="shared" si="18"/>
        <v>45.79</v>
      </c>
      <c r="AU23" s="35">
        <f t="shared" si="19"/>
        <v>46.94</v>
      </c>
      <c r="AV23" s="35">
        <f t="shared" si="20"/>
        <v>49.72</v>
      </c>
      <c r="AW23" s="35">
        <f t="shared" si="21"/>
        <v>999</v>
      </c>
      <c r="AX23" s="31"/>
      <c r="AZ23" s="34">
        <f t="shared" si="22"/>
        <v>5</v>
      </c>
      <c r="BA23" s="34">
        <f t="shared" si="23"/>
        <v>1</v>
      </c>
      <c r="BB23" s="34">
        <f t="shared" si="24"/>
        <v>2</v>
      </c>
      <c r="BC23" s="34">
        <f t="shared" si="25"/>
        <v>3</v>
      </c>
      <c r="BD23" s="34">
        <f t="shared" si="26"/>
        <v>4</v>
      </c>
      <c r="BE23" s="34">
        <f t="shared" si="27"/>
        <v>0</v>
      </c>
      <c r="BF23" s="34">
        <f>SUM(6-Instructions!$I$10)</f>
        <v>0</v>
      </c>
      <c r="BG23" s="34">
        <f t="shared" si="28"/>
        <v>1</v>
      </c>
      <c r="BH23" s="34">
        <f t="shared" si="37"/>
        <v>1</v>
      </c>
      <c r="BI23" s="34">
        <f t="shared" si="6"/>
        <v>21</v>
      </c>
    </row>
    <row r="24" spans="1:61" ht="12.75">
      <c r="A24" s="4">
        <v>18</v>
      </c>
      <c r="B24" s="4" t="s">
        <v>34</v>
      </c>
      <c r="C24" s="4" t="s">
        <v>28</v>
      </c>
      <c r="D24" s="10" t="s">
        <v>30</v>
      </c>
      <c r="E24" s="11" t="s">
        <v>24</v>
      </c>
      <c r="F24" s="8">
        <v>48.64</v>
      </c>
      <c r="G24" s="9">
        <f t="shared" si="7"/>
        <v>4</v>
      </c>
      <c r="H24" s="5">
        <f t="shared" si="8"/>
        <v>3</v>
      </c>
      <c r="I24" s="6">
        <f t="shared" si="29"/>
        <v>53</v>
      </c>
      <c r="J24" s="8">
        <v>30.56</v>
      </c>
      <c r="K24" s="9">
        <f t="shared" si="9"/>
        <v>1</v>
      </c>
      <c r="L24" s="5">
        <f t="shared" si="0"/>
        <v>6</v>
      </c>
      <c r="M24" s="6">
        <f t="shared" si="30"/>
        <v>81</v>
      </c>
      <c r="N24" s="8">
        <v>33.08</v>
      </c>
      <c r="O24" s="9">
        <f t="shared" si="10"/>
        <v>2</v>
      </c>
      <c r="P24" s="5">
        <f t="shared" si="1"/>
        <v>5</v>
      </c>
      <c r="Q24" s="6">
        <f t="shared" si="31"/>
        <v>78</v>
      </c>
      <c r="R24" s="8">
        <v>33.59</v>
      </c>
      <c r="S24" s="9">
        <f t="shared" si="11"/>
        <v>3</v>
      </c>
      <c r="T24" s="5">
        <f t="shared" si="2"/>
        <v>4</v>
      </c>
      <c r="U24" s="6">
        <f t="shared" si="32"/>
        <v>78</v>
      </c>
      <c r="V24" s="8" t="s">
        <v>105</v>
      </c>
      <c r="W24" s="9">
        <f t="shared" si="12"/>
        <v>0</v>
      </c>
      <c r="X24" s="5">
        <f t="shared" si="3"/>
        <v>0</v>
      </c>
      <c r="Y24" s="6">
        <f t="shared" si="33"/>
        <v>55</v>
      </c>
      <c r="Z24" s="8" t="s">
        <v>105</v>
      </c>
      <c r="AA24" s="9">
        <f t="shared" si="13"/>
        <v>0</v>
      </c>
      <c r="AB24" s="5">
        <f t="shared" si="4"/>
        <v>0</v>
      </c>
      <c r="AC24" s="6">
        <f t="shared" si="34"/>
        <v>0</v>
      </c>
      <c r="AD24" s="27"/>
      <c r="AE24" s="7">
        <f t="shared" si="14"/>
        <v>2</v>
      </c>
      <c r="AF24" s="7">
        <f>IF(Instructions!$I$10&gt;1,IF(BG24&gt;$AT$5,"",MATCH(2,AZ24:BE24,0)),"")</f>
        <v>3</v>
      </c>
      <c r="AG24" s="7">
        <f>IF(Instructions!$I$10&gt;2,IF(BG24&gt;$AU$5,"",MATCH(3,AZ24:BE24,0)),"")</f>
        <v>4</v>
      </c>
      <c r="AH24" s="7">
        <f>IF(Instructions!$I$10&gt;3,IF(BG24&gt;$AV$5,"",MATCH(4,AZ24:BE24,0)),"")</f>
        <v>1</v>
      </c>
      <c r="AI24" s="7">
        <f>IF(Instructions!$I$10&gt;4,IF(BG24&gt;$AW$5,"",MATCH(5,AZ24:BE24,0)),"")</f>
      </c>
      <c r="AJ24" s="6">
        <f>IF(Instructions!$I$10&gt;5,IF(BG24&gt;0,"",MATCH(6,AZ24:BE24,0)),"")</f>
      </c>
      <c r="AK24" s="6" t="str">
        <f t="shared" si="35"/>
        <v>5, 6</v>
      </c>
      <c r="AL24" s="27">
        <f t="shared" si="15"/>
      </c>
      <c r="AM24" s="6">
        <f t="shared" si="5"/>
        <v>18</v>
      </c>
      <c r="AN24" s="6">
        <f t="shared" si="36"/>
        <v>345</v>
      </c>
      <c r="AO24" s="25"/>
      <c r="AP24" s="32"/>
      <c r="AQ24" s="31"/>
      <c r="AR24" s="35">
        <f t="shared" si="16"/>
        <v>48.64</v>
      </c>
      <c r="AS24" s="35">
        <f t="shared" si="17"/>
        <v>30.56</v>
      </c>
      <c r="AT24" s="35">
        <f t="shared" si="18"/>
        <v>33.08</v>
      </c>
      <c r="AU24" s="35">
        <f t="shared" si="19"/>
        <v>33.59</v>
      </c>
      <c r="AV24" s="35">
        <f t="shared" si="20"/>
        <v>999</v>
      </c>
      <c r="AW24" s="35">
        <f t="shared" si="21"/>
        <v>999</v>
      </c>
      <c r="AX24" s="31"/>
      <c r="AZ24" s="34">
        <f t="shared" si="22"/>
        <v>4</v>
      </c>
      <c r="BA24" s="34">
        <f t="shared" si="23"/>
        <v>1</v>
      </c>
      <c r="BB24" s="34">
        <f t="shared" si="24"/>
        <v>2</v>
      </c>
      <c r="BC24" s="34">
        <f t="shared" si="25"/>
        <v>3</v>
      </c>
      <c r="BD24" s="34">
        <f t="shared" si="26"/>
        <v>0</v>
      </c>
      <c r="BE24" s="34">
        <f t="shared" si="27"/>
        <v>0</v>
      </c>
      <c r="BF24" s="34">
        <f>SUM(6-Instructions!$I$10)</f>
        <v>0</v>
      </c>
      <c r="BG24" s="34">
        <f t="shared" si="28"/>
        <v>2</v>
      </c>
      <c r="BH24" s="34">
        <f t="shared" si="37"/>
        <v>3</v>
      </c>
      <c r="BI24" s="34">
        <f t="shared" si="6"/>
        <v>21</v>
      </c>
    </row>
    <row r="25" spans="1:61" ht="12.75">
      <c r="A25" s="4">
        <v>19</v>
      </c>
      <c r="B25" s="4" t="s">
        <v>34</v>
      </c>
      <c r="C25" s="4" t="s">
        <v>28</v>
      </c>
      <c r="D25" s="4" t="s">
        <v>30</v>
      </c>
      <c r="E25" s="13" t="s">
        <v>37</v>
      </c>
      <c r="F25" s="8">
        <v>33.87</v>
      </c>
      <c r="G25" s="9">
        <f t="shared" si="7"/>
        <v>1</v>
      </c>
      <c r="H25" s="5">
        <f t="shared" si="8"/>
        <v>6</v>
      </c>
      <c r="I25" s="6">
        <f t="shared" si="29"/>
        <v>59</v>
      </c>
      <c r="J25" s="8">
        <v>37.01</v>
      </c>
      <c r="K25" s="9">
        <f t="shared" si="9"/>
        <v>4</v>
      </c>
      <c r="L25" s="5">
        <f t="shared" si="0"/>
        <v>3</v>
      </c>
      <c r="M25" s="6">
        <f t="shared" si="30"/>
        <v>84</v>
      </c>
      <c r="N25" s="8">
        <v>34.09</v>
      </c>
      <c r="O25" s="9">
        <f t="shared" si="10"/>
        <v>2</v>
      </c>
      <c r="P25" s="5">
        <f t="shared" si="1"/>
        <v>5</v>
      </c>
      <c r="Q25" s="6">
        <f t="shared" si="31"/>
        <v>83</v>
      </c>
      <c r="R25" s="8">
        <v>36.13</v>
      </c>
      <c r="S25" s="9">
        <f t="shared" si="11"/>
        <v>3</v>
      </c>
      <c r="T25" s="5">
        <f t="shared" si="2"/>
        <v>4</v>
      </c>
      <c r="U25" s="6">
        <f t="shared" si="32"/>
        <v>82</v>
      </c>
      <c r="V25" s="8">
        <v>38.28</v>
      </c>
      <c r="W25" s="9">
        <f t="shared" si="12"/>
        <v>5</v>
      </c>
      <c r="X25" s="5">
        <f t="shared" si="3"/>
        <v>2</v>
      </c>
      <c r="Y25" s="6">
        <f t="shared" si="33"/>
        <v>57</v>
      </c>
      <c r="Z25" s="8" t="s">
        <v>105</v>
      </c>
      <c r="AA25" s="9">
        <f t="shared" si="13"/>
        <v>0</v>
      </c>
      <c r="AB25" s="5">
        <f t="shared" si="4"/>
        <v>0</v>
      </c>
      <c r="AC25" s="6">
        <f t="shared" si="34"/>
        <v>0</v>
      </c>
      <c r="AD25" s="27"/>
      <c r="AE25" s="7">
        <f t="shared" si="14"/>
        <v>1</v>
      </c>
      <c r="AF25" s="7">
        <f>IF(Instructions!$I$10&gt;1,IF(BG25&gt;$AT$5,"",MATCH(2,AZ25:BE25,0)),"")</f>
        <v>3</v>
      </c>
      <c r="AG25" s="7">
        <f>IF(Instructions!$I$10&gt;2,IF(BG25&gt;$AU$5,"",MATCH(3,AZ25:BE25,0)),"")</f>
        <v>4</v>
      </c>
      <c r="AH25" s="7">
        <f>IF(Instructions!$I$10&gt;3,IF(BG25&gt;$AV$5,"",MATCH(4,AZ25:BE25,0)),"")</f>
        <v>2</v>
      </c>
      <c r="AI25" s="7">
        <f>IF(Instructions!$I$10&gt;4,IF(BG25&gt;$AW$5,"",MATCH(5,AZ25:BE25,0)),"")</f>
        <v>5</v>
      </c>
      <c r="AJ25" s="6">
        <f>IF(Instructions!$I$10&gt;5,IF(BG25&gt;0,"",MATCH(6,AZ25:BE25,0)),"")</f>
      </c>
      <c r="AK25" s="6" t="str">
        <f t="shared" si="35"/>
        <v>6</v>
      </c>
      <c r="AL25" s="27">
        <f t="shared" si="15"/>
      </c>
      <c r="AM25" s="6">
        <f t="shared" si="5"/>
        <v>20</v>
      </c>
      <c r="AN25" s="6">
        <f t="shared" si="36"/>
        <v>365</v>
      </c>
      <c r="AO25" s="25"/>
      <c r="AP25" s="32"/>
      <c r="AQ25" s="31"/>
      <c r="AR25" s="35">
        <f t="shared" si="16"/>
        <v>33.87</v>
      </c>
      <c r="AS25" s="35">
        <f t="shared" si="17"/>
        <v>37.01</v>
      </c>
      <c r="AT25" s="35">
        <f t="shared" si="18"/>
        <v>34.09</v>
      </c>
      <c r="AU25" s="35">
        <f t="shared" si="19"/>
        <v>36.13</v>
      </c>
      <c r="AV25" s="35">
        <f t="shared" si="20"/>
        <v>38.28</v>
      </c>
      <c r="AW25" s="35">
        <f t="shared" si="21"/>
        <v>999</v>
      </c>
      <c r="AX25" s="31"/>
      <c r="AZ25" s="34">
        <f t="shared" si="22"/>
        <v>1</v>
      </c>
      <c r="BA25" s="34">
        <f t="shared" si="23"/>
        <v>4</v>
      </c>
      <c r="BB25" s="34">
        <f t="shared" si="24"/>
        <v>2</v>
      </c>
      <c r="BC25" s="34">
        <f t="shared" si="25"/>
        <v>3</v>
      </c>
      <c r="BD25" s="34">
        <f t="shared" si="26"/>
        <v>5</v>
      </c>
      <c r="BE25" s="34">
        <f t="shared" si="27"/>
        <v>0</v>
      </c>
      <c r="BF25" s="34">
        <f>SUM(6-Instructions!$I$10)</f>
        <v>0</v>
      </c>
      <c r="BG25" s="34">
        <f t="shared" si="28"/>
        <v>1</v>
      </c>
      <c r="BH25" s="34">
        <f t="shared" si="37"/>
        <v>1</v>
      </c>
      <c r="BI25" s="34">
        <f t="shared" si="6"/>
        <v>21</v>
      </c>
    </row>
    <row r="26" spans="1:61" ht="12.75">
      <c r="A26" s="4">
        <v>20</v>
      </c>
      <c r="B26" s="4" t="s">
        <v>40</v>
      </c>
      <c r="C26" s="4" t="s">
        <v>31</v>
      </c>
      <c r="D26" s="10" t="s">
        <v>29</v>
      </c>
      <c r="E26" s="11" t="s">
        <v>24</v>
      </c>
      <c r="F26" s="8">
        <v>134.23</v>
      </c>
      <c r="G26" s="9">
        <f t="shared" si="7"/>
        <v>2</v>
      </c>
      <c r="H26" s="5">
        <f t="shared" si="8"/>
        <v>5</v>
      </c>
      <c r="I26" s="6">
        <f t="shared" si="29"/>
        <v>64</v>
      </c>
      <c r="J26" s="8">
        <v>129.96</v>
      </c>
      <c r="K26" s="9">
        <f t="shared" si="9"/>
        <v>1</v>
      </c>
      <c r="L26" s="5">
        <f t="shared" si="0"/>
        <v>6</v>
      </c>
      <c r="M26" s="6">
        <f t="shared" si="30"/>
        <v>90</v>
      </c>
      <c r="N26" s="8">
        <v>140.84</v>
      </c>
      <c r="O26" s="9">
        <f t="shared" si="10"/>
        <v>3</v>
      </c>
      <c r="P26" s="5">
        <f t="shared" si="1"/>
        <v>4</v>
      </c>
      <c r="Q26" s="6">
        <f t="shared" si="31"/>
        <v>87</v>
      </c>
      <c r="R26" s="8">
        <v>151.96</v>
      </c>
      <c r="S26" s="9">
        <f t="shared" si="11"/>
        <v>5</v>
      </c>
      <c r="T26" s="5">
        <f t="shared" si="2"/>
        <v>2</v>
      </c>
      <c r="U26" s="6">
        <f t="shared" si="32"/>
        <v>84</v>
      </c>
      <c r="V26" s="8">
        <v>141.1</v>
      </c>
      <c r="W26" s="9">
        <f t="shared" si="12"/>
        <v>4</v>
      </c>
      <c r="X26" s="5">
        <f t="shared" si="3"/>
        <v>3</v>
      </c>
      <c r="Y26" s="6">
        <f t="shared" si="33"/>
        <v>60</v>
      </c>
      <c r="Z26" s="8" t="s">
        <v>105</v>
      </c>
      <c r="AA26" s="9">
        <f t="shared" si="13"/>
        <v>0</v>
      </c>
      <c r="AB26" s="5">
        <f t="shared" si="4"/>
        <v>0</v>
      </c>
      <c r="AC26" s="6">
        <f t="shared" si="34"/>
        <v>0</v>
      </c>
      <c r="AD26" s="27"/>
      <c r="AE26" s="7">
        <f t="shared" si="14"/>
        <v>2</v>
      </c>
      <c r="AF26" s="7">
        <f>IF(Instructions!$I$10&gt;1,IF(BG26&gt;$AT$5,"",MATCH(2,AZ26:BE26,0)),"")</f>
        <v>1</v>
      </c>
      <c r="AG26" s="7">
        <f>IF(Instructions!$I$10&gt;2,IF(BG26&gt;$AU$5,"",MATCH(3,AZ26:BE26,0)),"")</f>
        <v>3</v>
      </c>
      <c r="AH26" s="7">
        <f>IF(Instructions!$I$10&gt;3,IF(BG26&gt;$AV$5,"",MATCH(4,AZ26:BE26,0)),"")</f>
        <v>5</v>
      </c>
      <c r="AI26" s="7">
        <f>IF(Instructions!$I$10&gt;4,IF(BG26&gt;$AW$5,"",MATCH(5,AZ26:BE26,0)),"")</f>
        <v>4</v>
      </c>
      <c r="AJ26" s="6">
        <f>IF(Instructions!$I$10&gt;5,IF(BG26&gt;0,"",MATCH(6,AZ26:BE26,0)),"")</f>
      </c>
      <c r="AK26" s="6" t="str">
        <f t="shared" si="35"/>
        <v>6</v>
      </c>
      <c r="AL26" s="27">
        <f t="shared" si="15"/>
      </c>
      <c r="AM26" s="6">
        <f t="shared" si="5"/>
        <v>20</v>
      </c>
      <c r="AN26" s="6">
        <f t="shared" si="36"/>
        <v>385</v>
      </c>
      <c r="AO26" s="25"/>
      <c r="AP26" s="32"/>
      <c r="AQ26" s="31"/>
      <c r="AR26" s="35">
        <f t="shared" si="16"/>
        <v>134.23</v>
      </c>
      <c r="AS26" s="35">
        <f t="shared" si="17"/>
        <v>129.96</v>
      </c>
      <c r="AT26" s="35">
        <f t="shared" si="18"/>
        <v>140.84</v>
      </c>
      <c r="AU26" s="35">
        <f t="shared" si="19"/>
        <v>151.96</v>
      </c>
      <c r="AV26" s="35">
        <f t="shared" si="20"/>
        <v>141.1</v>
      </c>
      <c r="AW26" s="35">
        <f t="shared" si="21"/>
        <v>999</v>
      </c>
      <c r="AX26" s="31"/>
      <c r="AZ26" s="34">
        <f t="shared" si="22"/>
        <v>2</v>
      </c>
      <c r="BA26" s="34">
        <f t="shared" si="23"/>
        <v>1</v>
      </c>
      <c r="BB26" s="34">
        <f t="shared" si="24"/>
        <v>3</v>
      </c>
      <c r="BC26" s="34">
        <f t="shared" si="25"/>
        <v>5</v>
      </c>
      <c r="BD26" s="34">
        <f t="shared" si="26"/>
        <v>4</v>
      </c>
      <c r="BE26" s="34">
        <f t="shared" si="27"/>
        <v>0</v>
      </c>
      <c r="BF26" s="34">
        <f>SUM(6-Instructions!$I$10)</f>
        <v>0</v>
      </c>
      <c r="BG26" s="34">
        <f t="shared" si="28"/>
        <v>1</v>
      </c>
      <c r="BH26" s="34">
        <f t="shared" si="37"/>
        <v>1</v>
      </c>
      <c r="BI26" s="34">
        <f t="shared" si="6"/>
        <v>21</v>
      </c>
    </row>
    <row r="27" spans="1:61" ht="12.75">
      <c r="A27" s="4">
        <v>21</v>
      </c>
      <c r="B27" s="4" t="s">
        <v>40</v>
      </c>
      <c r="C27" s="4" t="s">
        <v>31</v>
      </c>
      <c r="D27" s="4" t="s">
        <v>29</v>
      </c>
      <c r="E27" s="13" t="s">
        <v>37</v>
      </c>
      <c r="F27" s="8">
        <v>131.52</v>
      </c>
      <c r="G27" s="9">
        <f t="shared" si="7"/>
        <v>3</v>
      </c>
      <c r="H27" s="5">
        <f aca="true" t="shared" si="38" ref="H27:H51">HLOOKUP(G27,$AQ$4:$AX$5,2,FALSE)</f>
        <v>4</v>
      </c>
      <c r="I27" s="6">
        <f t="shared" si="29"/>
        <v>68</v>
      </c>
      <c r="J27" s="8">
        <v>122.7</v>
      </c>
      <c r="K27" s="9">
        <f t="shared" si="9"/>
        <v>1</v>
      </c>
      <c r="L27" s="5">
        <f t="shared" si="0"/>
        <v>6</v>
      </c>
      <c r="M27" s="6">
        <f t="shared" si="30"/>
        <v>96</v>
      </c>
      <c r="N27" s="8">
        <v>134.52</v>
      </c>
      <c r="O27" s="9">
        <f t="shared" si="10"/>
        <v>5</v>
      </c>
      <c r="P27" s="5">
        <f t="shared" si="1"/>
        <v>2</v>
      </c>
      <c r="Q27" s="6">
        <f t="shared" si="31"/>
        <v>89</v>
      </c>
      <c r="R27" s="8">
        <v>127.15</v>
      </c>
      <c r="S27" s="9">
        <f t="shared" si="11"/>
        <v>2</v>
      </c>
      <c r="T27" s="5">
        <f t="shared" si="2"/>
        <v>5</v>
      </c>
      <c r="U27" s="6">
        <f t="shared" si="32"/>
        <v>89</v>
      </c>
      <c r="V27" s="8">
        <v>132.1</v>
      </c>
      <c r="W27" s="9">
        <f t="shared" si="12"/>
        <v>4</v>
      </c>
      <c r="X27" s="5">
        <f t="shared" si="3"/>
        <v>3</v>
      </c>
      <c r="Y27" s="6">
        <f t="shared" si="33"/>
        <v>63</v>
      </c>
      <c r="Z27" s="8" t="s">
        <v>105</v>
      </c>
      <c r="AA27" s="9">
        <f t="shared" si="13"/>
        <v>0</v>
      </c>
      <c r="AB27" s="5">
        <f t="shared" si="4"/>
        <v>0</v>
      </c>
      <c r="AC27" s="6">
        <f t="shared" si="34"/>
        <v>0</v>
      </c>
      <c r="AD27" s="27"/>
      <c r="AE27" s="7">
        <f t="shared" si="14"/>
        <v>2</v>
      </c>
      <c r="AF27" s="7">
        <f>IF(Instructions!$I$10&gt;1,IF(BG27&gt;$AT$5,"",MATCH(2,AZ27:BE27,0)),"")</f>
        <v>4</v>
      </c>
      <c r="AG27" s="7">
        <f>IF(Instructions!$I$10&gt;2,IF(BG27&gt;$AU$5,"",MATCH(3,AZ27:BE27,0)),"")</f>
        <v>1</v>
      </c>
      <c r="AH27" s="7">
        <f>IF(Instructions!$I$10&gt;3,IF(BG27&gt;$AV$5,"",MATCH(4,AZ27:BE27,0)),"")</f>
        <v>5</v>
      </c>
      <c r="AI27" s="7">
        <f>IF(Instructions!$I$10&gt;4,IF(BG27&gt;$AW$5,"",MATCH(5,AZ27:BE27,0)),"")</f>
        <v>3</v>
      </c>
      <c r="AJ27" s="6">
        <f>IF(Instructions!$I$10&gt;5,IF(BG27&gt;0,"",MATCH(6,AZ27:BE27,0)),"")</f>
      </c>
      <c r="AK27" s="6" t="str">
        <f t="shared" si="35"/>
        <v>6</v>
      </c>
      <c r="AL27" s="27">
        <f t="shared" si="15"/>
      </c>
      <c r="AM27" s="6">
        <f t="shared" si="5"/>
        <v>20</v>
      </c>
      <c r="AN27" s="6">
        <f t="shared" si="36"/>
        <v>405</v>
      </c>
      <c r="AO27" s="25"/>
      <c r="AP27" s="32"/>
      <c r="AQ27" s="31"/>
      <c r="AR27" s="35">
        <f t="shared" si="16"/>
        <v>131.52</v>
      </c>
      <c r="AS27" s="35">
        <f t="shared" si="17"/>
        <v>122.7</v>
      </c>
      <c r="AT27" s="35">
        <f t="shared" si="18"/>
        <v>134.52</v>
      </c>
      <c r="AU27" s="35">
        <f t="shared" si="19"/>
        <v>127.15</v>
      </c>
      <c r="AV27" s="35">
        <f t="shared" si="20"/>
        <v>132.1</v>
      </c>
      <c r="AW27" s="35">
        <f t="shared" si="21"/>
        <v>999</v>
      </c>
      <c r="AX27" s="31"/>
      <c r="AZ27" s="34">
        <f t="shared" si="22"/>
        <v>3</v>
      </c>
      <c r="BA27" s="34">
        <f t="shared" si="23"/>
        <v>1</v>
      </c>
      <c r="BB27" s="34">
        <f t="shared" si="24"/>
        <v>5</v>
      </c>
      <c r="BC27" s="34">
        <f t="shared" si="25"/>
        <v>2</v>
      </c>
      <c r="BD27" s="34">
        <f t="shared" si="26"/>
        <v>4</v>
      </c>
      <c r="BE27" s="34">
        <f t="shared" si="27"/>
        <v>0</v>
      </c>
      <c r="BF27" s="34">
        <f>SUM(6-Instructions!$I$10)</f>
        <v>0</v>
      </c>
      <c r="BG27" s="34">
        <f t="shared" si="28"/>
        <v>1</v>
      </c>
      <c r="BH27" s="34">
        <f t="shared" si="37"/>
        <v>1</v>
      </c>
      <c r="BI27" s="34">
        <f t="shared" si="6"/>
        <v>21</v>
      </c>
    </row>
    <row r="28" spans="1:61" ht="12.75">
      <c r="A28" s="4">
        <v>22</v>
      </c>
      <c r="B28" s="4" t="s">
        <v>27</v>
      </c>
      <c r="C28" s="4" t="s">
        <v>31</v>
      </c>
      <c r="D28" s="10" t="s">
        <v>32</v>
      </c>
      <c r="E28" s="11" t="s">
        <v>24</v>
      </c>
      <c r="F28" s="8">
        <v>107.17</v>
      </c>
      <c r="G28" s="9">
        <f t="shared" si="7"/>
        <v>4</v>
      </c>
      <c r="H28" s="5">
        <f t="shared" si="38"/>
        <v>3</v>
      </c>
      <c r="I28" s="6">
        <f t="shared" si="29"/>
        <v>71</v>
      </c>
      <c r="J28" s="8">
        <v>101.2</v>
      </c>
      <c r="K28" s="9">
        <f t="shared" si="9"/>
        <v>3</v>
      </c>
      <c r="L28" s="5">
        <f t="shared" si="0"/>
        <v>4</v>
      </c>
      <c r="M28" s="6">
        <f t="shared" si="30"/>
        <v>100</v>
      </c>
      <c r="N28" s="8">
        <v>100.99</v>
      </c>
      <c r="O28" s="9">
        <f t="shared" si="10"/>
        <v>2</v>
      </c>
      <c r="P28" s="5">
        <f t="shared" si="1"/>
        <v>5</v>
      </c>
      <c r="Q28" s="6">
        <f t="shared" si="31"/>
        <v>94</v>
      </c>
      <c r="R28" s="8">
        <v>57.65</v>
      </c>
      <c r="S28" s="9">
        <f t="shared" si="11"/>
        <v>1</v>
      </c>
      <c r="T28" s="5">
        <f t="shared" si="2"/>
        <v>6</v>
      </c>
      <c r="U28" s="6">
        <f t="shared" si="32"/>
        <v>95</v>
      </c>
      <c r="V28" s="8" t="s">
        <v>105</v>
      </c>
      <c r="W28" s="9">
        <f t="shared" si="12"/>
        <v>0</v>
      </c>
      <c r="X28" s="5">
        <f t="shared" si="3"/>
        <v>0</v>
      </c>
      <c r="Y28" s="6">
        <f t="shared" si="33"/>
        <v>63</v>
      </c>
      <c r="Z28" s="8" t="s">
        <v>105</v>
      </c>
      <c r="AA28" s="9">
        <f t="shared" si="13"/>
        <v>0</v>
      </c>
      <c r="AB28" s="5">
        <f t="shared" si="4"/>
        <v>0</v>
      </c>
      <c r="AC28" s="6">
        <f t="shared" si="34"/>
        <v>0</v>
      </c>
      <c r="AD28" s="27"/>
      <c r="AE28" s="7">
        <f t="shared" si="14"/>
        <v>4</v>
      </c>
      <c r="AF28" s="7">
        <f>IF(Instructions!$I$10&gt;1,IF(BG28&gt;$AT$5,"",MATCH(2,AZ28:BE28,0)),"")</f>
        <v>3</v>
      </c>
      <c r="AG28" s="7">
        <f>IF(Instructions!$I$10&gt;2,IF(BG28&gt;$AU$5,"",MATCH(3,AZ28:BE28,0)),"")</f>
        <v>2</v>
      </c>
      <c r="AH28" s="7">
        <f>IF(Instructions!$I$10&gt;3,IF(BG28&gt;$AV$5,"",MATCH(4,AZ28:BE28,0)),"")</f>
        <v>1</v>
      </c>
      <c r="AI28" s="7">
        <f>IF(Instructions!$I$10&gt;4,IF(BG28&gt;$AW$5,"",MATCH(5,AZ28:BE28,0)),"")</f>
      </c>
      <c r="AJ28" s="6">
        <f>IF(Instructions!$I$10&gt;5,IF(BG28&gt;0,"",MATCH(6,AZ28:BE28,0)),"")</f>
      </c>
      <c r="AK28" s="6" t="str">
        <f t="shared" si="35"/>
        <v>5, 6</v>
      </c>
      <c r="AL28" s="27">
        <f t="shared" si="15"/>
      </c>
      <c r="AM28" s="6">
        <f t="shared" si="5"/>
        <v>18</v>
      </c>
      <c r="AN28" s="6">
        <f t="shared" si="36"/>
        <v>423</v>
      </c>
      <c r="AO28" s="25"/>
      <c r="AP28" s="32"/>
      <c r="AQ28" s="31"/>
      <c r="AR28" s="35">
        <f t="shared" si="16"/>
        <v>107.17</v>
      </c>
      <c r="AS28" s="35">
        <f t="shared" si="17"/>
        <v>101.2</v>
      </c>
      <c r="AT28" s="35">
        <f t="shared" si="18"/>
        <v>100.99</v>
      </c>
      <c r="AU28" s="35">
        <f t="shared" si="19"/>
        <v>57.65</v>
      </c>
      <c r="AV28" s="35">
        <f t="shared" si="20"/>
        <v>999</v>
      </c>
      <c r="AW28" s="35">
        <f t="shared" si="21"/>
        <v>999</v>
      </c>
      <c r="AX28" s="31"/>
      <c r="AZ28" s="34">
        <f t="shared" si="22"/>
        <v>4</v>
      </c>
      <c r="BA28" s="34">
        <f t="shared" si="23"/>
        <v>3</v>
      </c>
      <c r="BB28" s="34">
        <f t="shared" si="24"/>
        <v>2</v>
      </c>
      <c r="BC28" s="34">
        <f t="shared" si="25"/>
        <v>1</v>
      </c>
      <c r="BD28" s="34">
        <f t="shared" si="26"/>
        <v>0</v>
      </c>
      <c r="BE28" s="34">
        <f t="shared" si="27"/>
        <v>0</v>
      </c>
      <c r="BF28" s="34">
        <f>SUM(6-Instructions!$I$10)</f>
        <v>0</v>
      </c>
      <c r="BG28" s="34">
        <f t="shared" si="28"/>
        <v>2</v>
      </c>
      <c r="BH28" s="34">
        <f t="shared" si="37"/>
        <v>3</v>
      </c>
      <c r="BI28" s="34">
        <f t="shared" si="6"/>
        <v>21</v>
      </c>
    </row>
    <row r="29" spans="1:61" ht="12.75">
      <c r="A29" s="4">
        <v>23</v>
      </c>
      <c r="B29" s="4" t="s">
        <v>27</v>
      </c>
      <c r="C29" s="4" t="s">
        <v>31</v>
      </c>
      <c r="D29" s="4" t="s">
        <v>32</v>
      </c>
      <c r="E29" s="13" t="s">
        <v>37</v>
      </c>
      <c r="F29" s="8">
        <v>110.35</v>
      </c>
      <c r="G29" s="9">
        <f t="shared" si="7"/>
        <v>4</v>
      </c>
      <c r="H29" s="5">
        <f t="shared" si="38"/>
        <v>3</v>
      </c>
      <c r="I29" s="6">
        <f t="shared" si="29"/>
        <v>74</v>
      </c>
      <c r="J29" s="8">
        <v>113.33</v>
      </c>
      <c r="K29" s="9">
        <f t="shared" si="9"/>
        <v>5</v>
      </c>
      <c r="L29" s="5">
        <f t="shared" si="0"/>
        <v>2</v>
      </c>
      <c r="M29" s="6">
        <f t="shared" si="30"/>
        <v>102</v>
      </c>
      <c r="N29" s="8">
        <v>105.66</v>
      </c>
      <c r="O29" s="9">
        <f t="shared" si="10"/>
        <v>2</v>
      </c>
      <c r="P29" s="5">
        <f t="shared" si="1"/>
        <v>5</v>
      </c>
      <c r="Q29" s="6">
        <f t="shared" si="31"/>
        <v>99</v>
      </c>
      <c r="R29" s="8">
        <v>106.22</v>
      </c>
      <c r="S29" s="9">
        <f t="shared" si="11"/>
        <v>3</v>
      </c>
      <c r="T29" s="5">
        <f t="shared" si="2"/>
        <v>4</v>
      </c>
      <c r="U29" s="6">
        <f t="shared" si="32"/>
        <v>99</v>
      </c>
      <c r="V29" s="8">
        <v>103.99</v>
      </c>
      <c r="W29" s="9">
        <f t="shared" si="12"/>
        <v>1</v>
      </c>
      <c r="X29" s="5">
        <f t="shared" si="3"/>
        <v>6</v>
      </c>
      <c r="Y29" s="6">
        <f t="shared" si="33"/>
        <v>69</v>
      </c>
      <c r="Z29" s="8" t="s">
        <v>105</v>
      </c>
      <c r="AA29" s="9">
        <f t="shared" si="13"/>
        <v>0</v>
      </c>
      <c r="AB29" s="5">
        <f t="shared" si="4"/>
        <v>0</v>
      </c>
      <c r="AC29" s="6">
        <f t="shared" si="34"/>
        <v>0</v>
      </c>
      <c r="AD29" s="27"/>
      <c r="AE29" s="7">
        <f t="shared" si="14"/>
        <v>5</v>
      </c>
      <c r="AF29" s="7">
        <f>IF(Instructions!$I$10&gt;1,IF(BG29&gt;$AT$5,"",MATCH(2,AZ29:BE29,0)),"")</f>
        <v>3</v>
      </c>
      <c r="AG29" s="7">
        <f>IF(Instructions!$I$10&gt;2,IF(BG29&gt;$AU$5,"",MATCH(3,AZ29:BE29,0)),"")</f>
        <v>4</v>
      </c>
      <c r="AH29" s="7">
        <f>IF(Instructions!$I$10&gt;3,IF(BG29&gt;$AV$5,"",MATCH(4,AZ29:BE29,0)),"")</f>
        <v>1</v>
      </c>
      <c r="AI29" s="7">
        <f>IF(Instructions!$I$10&gt;4,IF(BG29&gt;$AW$5,"",MATCH(5,AZ29:BE29,0)),"")</f>
        <v>2</v>
      </c>
      <c r="AJ29" s="6">
        <f>IF(Instructions!$I$10&gt;5,IF(BG29&gt;0,"",MATCH(6,AZ29:BE29,0)),"")</f>
      </c>
      <c r="AK29" s="6" t="str">
        <f t="shared" si="35"/>
        <v>6</v>
      </c>
      <c r="AL29" s="27">
        <f t="shared" si="15"/>
      </c>
      <c r="AM29" s="6">
        <f t="shared" si="5"/>
        <v>20</v>
      </c>
      <c r="AN29" s="6">
        <f t="shared" si="36"/>
        <v>443</v>
      </c>
      <c r="AO29" s="25"/>
      <c r="AP29" s="32"/>
      <c r="AQ29" s="31"/>
      <c r="AR29" s="35">
        <f t="shared" si="16"/>
        <v>110.35</v>
      </c>
      <c r="AS29" s="35">
        <f t="shared" si="17"/>
        <v>113.33</v>
      </c>
      <c r="AT29" s="35">
        <f t="shared" si="18"/>
        <v>105.66</v>
      </c>
      <c r="AU29" s="35">
        <f t="shared" si="19"/>
        <v>106.22</v>
      </c>
      <c r="AV29" s="35">
        <f t="shared" si="20"/>
        <v>103.99</v>
      </c>
      <c r="AW29" s="35">
        <f t="shared" si="21"/>
        <v>999</v>
      </c>
      <c r="AX29" s="31"/>
      <c r="AZ29" s="34">
        <f t="shared" si="22"/>
        <v>4</v>
      </c>
      <c r="BA29" s="34">
        <f t="shared" si="23"/>
        <v>5</v>
      </c>
      <c r="BB29" s="34">
        <f t="shared" si="24"/>
        <v>2</v>
      </c>
      <c r="BC29" s="34">
        <f t="shared" si="25"/>
        <v>3</v>
      </c>
      <c r="BD29" s="34">
        <f t="shared" si="26"/>
        <v>1</v>
      </c>
      <c r="BE29" s="34">
        <f t="shared" si="27"/>
        <v>0</v>
      </c>
      <c r="BF29" s="34">
        <f>SUM(6-Instructions!$I$10)</f>
        <v>0</v>
      </c>
      <c r="BG29" s="34">
        <f t="shared" si="28"/>
        <v>1</v>
      </c>
      <c r="BH29" s="34">
        <f t="shared" si="37"/>
        <v>1</v>
      </c>
      <c r="BI29" s="34">
        <f t="shared" si="6"/>
        <v>21</v>
      </c>
    </row>
    <row r="30" spans="1:61" ht="12.75">
      <c r="A30" s="4">
        <v>24</v>
      </c>
      <c r="B30" s="4" t="s">
        <v>38</v>
      </c>
      <c r="C30" s="4" t="s">
        <v>31</v>
      </c>
      <c r="D30" s="10" t="s">
        <v>36</v>
      </c>
      <c r="E30" s="14" t="s">
        <v>26</v>
      </c>
      <c r="F30" s="8" t="s">
        <v>103</v>
      </c>
      <c r="G30" s="9">
        <f t="shared" si="7"/>
        <v>0</v>
      </c>
      <c r="H30" s="5">
        <f t="shared" si="38"/>
        <v>0</v>
      </c>
      <c r="I30" s="6">
        <f t="shared" si="29"/>
        <v>74</v>
      </c>
      <c r="J30" s="8">
        <v>135.53</v>
      </c>
      <c r="K30" s="9">
        <f t="shared" si="9"/>
        <v>1</v>
      </c>
      <c r="L30" s="5">
        <f t="shared" si="0"/>
        <v>6</v>
      </c>
      <c r="M30" s="6">
        <f t="shared" si="30"/>
        <v>108</v>
      </c>
      <c r="N30" s="8">
        <v>145.15</v>
      </c>
      <c r="O30" s="9">
        <f t="shared" si="10"/>
        <v>3</v>
      </c>
      <c r="P30" s="5">
        <f t="shared" si="1"/>
        <v>4</v>
      </c>
      <c r="Q30" s="6">
        <f t="shared" si="31"/>
        <v>103</v>
      </c>
      <c r="R30" s="8">
        <v>137.3</v>
      </c>
      <c r="S30" s="9">
        <f t="shared" si="11"/>
        <v>2</v>
      </c>
      <c r="T30" s="5">
        <f t="shared" si="2"/>
        <v>5</v>
      </c>
      <c r="U30" s="6">
        <f t="shared" si="32"/>
        <v>104</v>
      </c>
      <c r="V30" s="8" t="s">
        <v>105</v>
      </c>
      <c r="W30" s="9">
        <f t="shared" si="12"/>
        <v>0</v>
      </c>
      <c r="X30" s="5">
        <f t="shared" si="3"/>
        <v>0</v>
      </c>
      <c r="Y30" s="6">
        <f t="shared" si="33"/>
        <v>69</v>
      </c>
      <c r="Z30" s="8" t="s">
        <v>105</v>
      </c>
      <c r="AA30" s="9">
        <f t="shared" si="13"/>
        <v>0</v>
      </c>
      <c r="AB30" s="5">
        <f t="shared" si="4"/>
        <v>0</v>
      </c>
      <c r="AC30" s="6">
        <f t="shared" si="34"/>
        <v>0</v>
      </c>
      <c r="AD30" s="27"/>
      <c r="AE30" s="7">
        <f t="shared" si="14"/>
        <v>2</v>
      </c>
      <c r="AF30" s="7">
        <f>IF(Instructions!$I$10&gt;1,IF(BG30&gt;$AT$5,"",MATCH(2,AZ30:BE30,0)),"")</f>
        <v>4</v>
      </c>
      <c r="AG30" s="7">
        <f>IF(Instructions!$I$10&gt;2,IF(BG30&gt;$AU$5,"",MATCH(3,AZ30:BE30,0)),"")</f>
        <v>3</v>
      </c>
      <c r="AH30" s="7">
        <f>IF(Instructions!$I$10&gt;3,IF(BG30&gt;$AV$5,"",MATCH(4,AZ30:BE30,0)),"")</f>
      </c>
      <c r="AI30" s="7">
        <f>IF(Instructions!$I$10&gt;4,IF(BG30&gt;$AW$5,"",MATCH(5,AZ30:BE30,0)),"")</f>
      </c>
      <c r="AJ30" s="6">
        <f>IF(Instructions!$I$10&gt;5,IF(BG30&gt;0,"",MATCH(6,AZ30:BE30,0)),"")</f>
      </c>
      <c r="AK30" s="6" t="str">
        <f t="shared" si="35"/>
        <v>1, 5, 6</v>
      </c>
      <c r="AL30" s="27">
        <f t="shared" si="15"/>
      </c>
      <c r="AM30" s="6">
        <f t="shared" si="5"/>
        <v>15</v>
      </c>
      <c r="AN30" s="6">
        <f t="shared" si="36"/>
        <v>458</v>
      </c>
      <c r="AO30" s="25"/>
      <c r="AP30" s="32" t="s">
        <v>98</v>
      </c>
      <c r="AQ30" s="31"/>
      <c r="AR30" s="35">
        <f t="shared" si="16"/>
        <v>999</v>
      </c>
      <c r="AS30" s="35">
        <f t="shared" si="17"/>
        <v>135.53</v>
      </c>
      <c r="AT30" s="35">
        <f t="shared" si="18"/>
        <v>145.15</v>
      </c>
      <c r="AU30" s="35">
        <f t="shared" si="19"/>
        <v>137.3</v>
      </c>
      <c r="AV30" s="35">
        <f t="shared" si="20"/>
        <v>999</v>
      </c>
      <c r="AW30" s="35">
        <f t="shared" si="21"/>
        <v>999</v>
      </c>
      <c r="AX30" s="31"/>
      <c r="AZ30" s="34">
        <f t="shared" si="22"/>
        <v>0</v>
      </c>
      <c r="BA30" s="34">
        <f t="shared" si="23"/>
        <v>1</v>
      </c>
      <c r="BB30" s="34">
        <f t="shared" si="24"/>
        <v>3</v>
      </c>
      <c r="BC30" s="34">
        <f t="shared" si="25"/>
        <v>2</v>
      </c>
      <c r="BD30" s="34">
        <f t="shared" si="26"/>
        <v>0</v>
      </c>
      <c r="BE30" s="34">
        <f t="shared" si="27"/>
        <v>0</v>
      </c>
      <c r="BF30" s="34">
        <f>SUM(6-Instructions!$I$10)</f>
        <v>0</v>
      </c>
      <c r="BG30" s="34">
        <f t="shared" si="28"/>
        <v>3</v>
      </c>
      <c r="BH30" s="34">
        <f t="shared" si="37"/>
        <v>6</v>
      </c>
      <c r="BI30" s="34">
        <f t="shared" si="6"/>
        <v>21</v>
      </c>
    </row>
    <row r="31" spans="1:61" ht="12.75">
      <c r="A31" s="4">
        <v>25</v>
      </c>
      <c r="B31" s="4" t="s">
        <v>34</v>
      </c>
      <c r="C31" s="4" t="s">
        <v>31</v>
      </c>
      <c r="D31" s="4" t="s">
        <v>25</v>
      </c>
      <c r="E31" s="11" t="s">
        <v>24</v>
      </c>
      <c r="F31" s="8">
        <v>123.2</v>
      </c>
      <c r="G31" s="9">
        <f t="shared" si="7"/>
        <v>5</v>
      </c>
      <c r="H31" s="5">
        <f t="shared" si="38"/>
        <v>2</v>
      </c>
      <c r="I31" s="6">
        <f t="shared" si="29"/>
        <v>76</v>
      </c>
      <c r="J31" s="8">
        <v>112.09</v>
      </c>
      <c r="K31" s="9">
        <f t="shared" si="9"/>
        <v>2</v>
      </c>
      <c r="L31" s="5">
        <f t="shared" si="0"/>
        <v>5</v>
      </c>
      <c r="M31" s="6">
        <f t="shared" si="30"/>
        <v>113</v>
      </c>
      <c r="N31" s="8">
        <v>110.72</v>
      </c>
      <c r="O31" s="9">
        <f t="shared" si="10"/>
        <v>1</v>
      </c>
      <c r="P31" s="5">
        <f t="shared" si="1"/>
        <v>6</v>
      </c>
      <c r="Q31" s="6">
        <f t="shared" si="31"/>
        <v>109</v>
      </c>
      <c r="R31" s="8">
        <v>114.85</v>
      </c>
      <c r="S31" s="9">
        <f t="shared" si="11"/>
        <v>3</v>
      </c>
      <c r="T31" s="5">
        <f t="shared" si="2"/>
        <v>4</v>
      </c>
      <c r="U31" s="6">
        <f t="shared" si="32"/>
        <v>108</v>
      </c>
      <c r="V31" s="8">
        <v>122.76</v>
      </c>
      <c r="W31" s="9">
        <f t="shared" si="12"/>
        <v>4</v>
      </c>
      <c r="X31" s="5">
        <f t="shared" si="3"/>
        <v>3</v>
      </c>
      <c r="Y31" s="6">
        <f t="shared" si="33"/>
        <v>72</v>
      </c>
      <c r="Z31" s="8" t="s">
        <v>105</v>
      </c>
      <c r="AA31" s="9">
        <f t="shared" si="13"/>
        <v>0</v>
      </c>
      <c r="AB31" s="5">
        <f t="shared" si="4"/>
        <v>0</v>
      </c>
      <c r="AC31" s="6">
        <f t="shared" si="34"/>
        <v>0</v>
      </c>
      <c r="AD31" s="27"/>
      <c r="AE31" s="7">
        <f t="shared" si="14"/>
        <v>3</v>
      </c>
      <c r="AF31" s="7">
        <f>IF(Instructions!$I$10&gt;1,IF(BG31&gt;$AT$5,"",MATCH(2,AZ31:BE31,0)),"")</f>
        <v>2</v>
      </c>
      <c r="AG31" s="7">
        <f>IF(Instructions!$I$10&gt;2,IF(BG31&gt;$AU$5,"",MATCH(3,AZ31:BE31,0)),"")</f>
        <v>4</v>
      </c>
      <c r="AH31" s="7">
        <f>IF(Instructions!$I$10&gt;3,IF(BG31&gt;$AV$5,"",MATCH(4,AZ31:BE31,0)),"")</f>
        <v>5</v>
      </c>
      <c r="AI31" s="7">
        <f>IF(Instructions!$I$10&gt;4,IF(BG31&gt;$AW$5,"",MATCH(5,AZ31:BE31,0)),"")</f>
        <v>1</v>
      </c>
      <c r="AJ31" s="6">
        <f>IF(Instructions!$I$10&gt;5,IF(BG31&gt;0,"",MATCH(6,AZ31:BE31,0)),"")</f>
      </c>
      <c r="AK31" s="6" t="str">
        <f t="shared" si="35"/>
        <v>6</v>
      </c>
      <c r="AL31" s="27">
        <f t="shared" si="15"/>
      </c>
      <c r="AM31" s="6">
        <f t="shared" si="5"/>
        <v>20</v>
      </c>
      <c r="AN31" s="6">
        <f t="shared" si="36"/>
        <v>478</v>
      </c>
      <c r="AO31" s="25"/>
      <c r="AP31" s="32"/>
      <c r="AQ31" s="31"/>
      <c r="AR31" s="35">
        <f t="shared" si="16"/>
        <v>123.2</v>
      </c>
      <c r="AS31" s="35">
        <f t="shared" si="17"/>
        <v>112.09</v>
      </c>
      <c r="AT31" s="35">
        <f t="shared" si="18"/>
        <v>110.72</v>
      </c>
      <c r="AU31" s="35">
        <f t="shared" si="19"/>
        <v>114.85</v>
      </c>
      <c r="AV31" s="35">
        <f t="shared" si="20"/>
        <v>122.76</v>
      </c>
      <c r="AW31" s="35">
        <f t="shared" si="21"/>
        <v>999</v>
      </c>
      <c r="AX31" s="31"/>
      <c r="AZ31" s="34">
        <f t="shared" si="22"/>
        <v>5</v>
      </c>
      <c r="BA31" s="34">
        <f t="shared" si="23"/>
        <v>2</v>
      </c>
      <c r="BB31" s="34">
        <f t="shared" si="24"/>
        <v>1</v>
      </c>
      <c r="BC31" s="34">
        <f t="shared" si="25"/>
        <v>3</v>
      </c>
      <c r="BD31" s="34">
        <f t="shared" si="26"/>
        <v>4</v>
      </c>
      <c r="BE31" s="34">
        <f t="shared" si="27"/>
        <v>0</v>
      </c>
      <c r="BF31" s="34">
        <f>SUM(6-Instructions!$I$10)</f>
        <v>0</v>
      </c>
      <c r="BG31" s="34">
        <f t="shared" si="28"/>
        <v>1</v>
      </c>
      <c r="BH31" s="34">
        <f t="shared" si="37"/>
        <v>1</v>
      </c>
      <c r="BI31" s="34">
        <f t="shared" si="6"/>
        <v>21</v>
      </c>
    </row>
    <row r="32" spans="1:61" ht="12.75">
      <c r="A32" s="4">
        <v>26</v>
      </c>
      <c r="B32" s="4" t="s">
        <v>34</v>
      </c>
      <c r="C32" s="4" t="s">
        <v>31</v>
      </c>
      <c r="D32" s="10" t="s">
        <v>25</v>
      </c>
      <c r="E32" s="13" t="s">
        <v>23</v>
      </c>
      <c r="F32" s="8">
        <v>128.24</v>
      </c>
      <c r="G32" s="9">
        <f t="shared" si="7"/>
        <v>4</v>
      </c>
      <c r="H32" s="5">
        <f t="shared" si="38"/>
        <v>3</v>
      </c>
      <c r="I32" s="6">
        <f t="shared" si="29"/>
        <v>79</v>
      </c>
      <c r="J32" s="8">
        <v>131.05</v>
      </c>
      <c r="K32" s="9">
        <f t="shared" si="9"/>
        <v>5</v>
      </c>
      <c r="L32" s="5">
        <f t="shared" si="0"/>
        <v>2</v>
      </c>
      <c r="M32" s="6">
        <f t="shared" si="30"/>
        <v>115</v>
      </c>
      <c r="N32" s="8">
        <v>123.93</v>
      </c>
      <c r="O32" s="9">
        <f t="shared" si="10"/>
        <v>3</v>
      </c>
      <c r="P32" s="5">
        <f t="shared" si="1"/>
        <v>4</v>
      </c>
      <c r="Q32" s="6">
        <f t="shared" si="31"/>
        <v>113</v>
      </c>
      <c r="R32" s="8">
        <v>115.87</v>
      </c>
      <c r="S32" s="9">
        <f t="shared" si="11"/>
        <v>1</v>
      </c>
      <c r="T32" s="5">
        <f t="shared" si="2"/>
        <v>6</v>
      </c>
      <c r="U32" s="6">
        <f t="shared" si="32"/>
        <v>114</v>
      </c>
      <c r="V32" s="8">
        <v>119.88</v>
      </c>
      <c r="W32" s="9">
        <f t="shared" si="12"/>
        <v>2</v>
      </c>
      <c r="X32" s="5">
        <f t="shared" si="3"/>
        <v>5</v>
      </c>
      <c r="Y32" s="6">
        <f t="shared" si="33"/>
        <v>77</v>
      </c>
      <c r="Z32" s="8" t="s">
        <v>105</v>
      </c>
      <c r="AA32" s="9">
        <f t="shared" si="13"/>
        <v>0</v>
      </c>
      <c r="AB32" s="5">
        <f t="shared" si="4"/>
        <v>0</v>
      </c>
      <c r="AC32" s="6">
        <f t="shared" si="34"/>
        <v>0</v>
      </c>
      <c r="AD32" s="27"/>
      <c r="AE32" s="7">
        <f t="shared" si="14"/>
        <v>4</v>
      </c>
      <c r="AF32" s="7">
        <f>IF(Instructions!$I$10&gt;1,IF(BG32&gt;$AT$5,"",MATCH(2,AZ32:BE32,0)),"")</f>
        <v>5</v>
      </c>
      <c r="AG32" s="7">
        <f>IF(Instructions!$I$10&gt;2,IF(BG32&gt;$AU$5,"",MATCH(3,AZ32:BE32,0)),"")</f>
        <v>3</v>
      </c>
      <c r="AH32" s="7">
        <f>IF(Instructions!$I$10&gt;3,IF(BG32&gt;$AV$5,"",MATCH(4,AZ32:BE32,0)),"")</f>
        <v>1</v>
      </c>
      <c r="AI32" s="7">
        <f>IF(Instructions!$I$10&gt;4,IF(BG32&gt;$AW$5,"",MATCH(5,AZ32:BE32,0)),"")</f>
        <v>2</v>
      </c>
      <c r="AJ32" s="6">
        <f>IF(Instructions!$I$10&gt;5,IF(BG32&gt;0,"",MATCH(6,AZ32:BE32,0)),"")</f>
      </c>
      <c r="AK32" s="6" t="str">
        <f t="shared" si="35"/>
        <v>6</v>
      </c>
      <c r="AL32" s="27">
        <f t="shared" si="15"/>
      </c>
      <c r="AM32" s="6">
        <f t="shared" si="5"/>
        <v>20</v>
      </c>
      <c r="AN32" s="6">
        <f t="shared" si="36"/>
        <v>498</v>
      </c>
      <c r="AO32" s="25"/>
      <c r="AP32" s="32"/>
      <c r="AQ32" s="31"/>
      <c r="AR32" s="35">
        <f t="shared" si="16"/>
        <v>128.24</v>
      </c>
      <c r="AS32" s="35">
        <f t="shared" si="17"/>
        <v>131.05</v>
      </c>
      <c r="AT32" s="35">
        <f t="shared" si="18"/>
        <v>123.93</v>
      </c>
      <c r="AU32" s="35">
        <f t="shared" si="19"/>
        <v>115.87</v>
      </c>
      <c r="AV32" s="35">
        <f t="shared" si="20"/>
        <v>119.88</v>
      </c>
      <c r="AW32" s="35">
        <f t="shared" si="21"/>
        <v>999</v>
      </c>
      <c r="AX32" s="31"/>
      <c r="AZ32" s="34">
        <f t="shared" si="22"/>
        <v>4</v>
      </c>
      <c r="BA32" s="34">
        <f t="shared" si="23"/>
        <v>5</v>
      </c>
      <c r="BB32" s="34">
        <f t="shared" si="24"/>
        <v>3</v>
      </c>
      <c r="BC32" s="34">
        <f t="shared" si="25"/>
        <v>1</v>
      </c>
      <c r="BD32" s="34">
        <f t="shared" si="26"/>
        <v>2</v>
      </c>
      <c r="BE32" s="34">
        <f t="shared" si="27"/>
        <v>0</v>
      </c>
      <c r="BF32" s="34">
        <f>SUM(6-Instructions!$I$10)</f>
        <v>0</v>
      </c>
      <c r="BG32" s="34">
        <f t="shared" si="28"/>
        <v>1</v>
      </c>
      <c r="BH32" s="34">
        <f t="shared" si="37"/>
        <v>1</v>
      </c>
      <c r="BI32" s="34">
        <f t="shared" si="6"/>
        <v>21</v>
      </c>
    </row>
    <row r="33" spans="1:61" ht="12.75">
      <c r="A33" s="4">
        <v>27</v>
      </c>
      <c r="B33" s="4" t="s">
        <v>39</v>
      </c>
      <c r="C33" s="4" t="s">
        <v>28</v>
      </c>
      <c r="D33" s="4" t="s">
        <v>32</v>
      </c>
      <c r="E33" s="11" t="s">
        <v>24</v>
      </c>
      <c r="F33" s="8">
        <v>39.72</v>
      </c>
      <c r="G33" s="9">
        <f t="shared" si="7"/>
        <v>4</v>
      </c>
      <c r="H33" s="5">
        <f t="shared" si="38"/>
        <v>3</v>
      </c>
      <c r="I33" s="6">
        <f t="shared" si="29"/>
        <v>82</v>
      </c>
      <c r="J33" s="8">
        <v>45.28</v>
      </c>
      <c r="K33" s="9">
        <f t="shared" si="9"/>
        <v>5</v>
      </c>
      <c r="L33" s="5">
        <f t="shared" si="0"/>
        <v>2</v>
      </c>
      <c r="M33" s="6">
        <f t="shared" si="30"/>
        <v>117</v>
      </c>
      <c r="N33" s="8">
        <v>35.85</v>
      </c>
      <c r="O33" s="9">
        <f t="shared" si="10"/>
        <v>2</v>
      </c>
      <c r="P33" s="5">
        <f t="shared" si="1"/>
        <v>5</v>
      </c>
      <c r="Q33" s="6">
        <f t="shared" si="31"/>
        <v>118</v>
      </c>
      <c r="R33" s="8">
        <v>37.81</v>
      </c>
      <c r="S33" s="9">
        <f t="shared" si="11"/>
        <v>3</v>
      </c>
      <c r="T33" s="5">
        <f t="shared" si="2"/>
        <v>4</v>
      </c>
      <c r="U33" s="6">
        <f t="shared" si="32"/>
        <v>118</v>
      </c>
      <c r="V33" s="8">
        <v>35.08</v>
      </c>
      <c r="W33" s="9">
        <f t="shared" si="12"/>
        <v>1</v>
      </c>
      <c r="X33" s="5">
        <f t="shared" si="3"/>
        <v>6</v>
      </c>
      <c r="Y33" s="6">
        <f t="shared" si="33"/>
        <v>83</v>
      </c>
      <c r="Z33" s="8" t="s">
        <v>105</v>
      </c>
      <c r="AA33" s="9">
        <f t="shared" si="13"/>
        <v>0</v>
      </c>
      <c r="AB33" s="5">
        <f t="shared" si="4"/>
        <v>0</v>
      </c>
      <c r="AC33" s="6">
        <f t="shared" si="34"/>
        <v>0</v>
      </c>
      <c r="AD33" s="27"/>
      <c r="AE33" s="7">
        <f t="shared" si="14"/>
        <v>5</v>
      </c>
      <c r="AF33" s="7">
        <f>IF(Instructions!$I$10&gt;1,IF(BG33&gt;$AT$5,"",MATCH(2,AZ33:BE33,0)),"")</f>
        <v>3</v>
      </c>
      <c r="AG33" s="7">
        <f>IF(Instructions!$I$10&gt;2,IF(BG33&gt;$AU$5,"",MATCH(3,AZ33:BE33,0)),"")</f>
        <v>4</v>
      </c>
      <c r="AH33" s="7">
        <f>IF(Instructions!$I$10&gt;3,IF(BG33&gt;$AV$5,"",MATCH(4,AZ33:BE33,0)),"")</f>
        <v>1</v>
      </c>
      <c r="AI33" s="7">
        <f>IF(Instructions!$I$10&gt;4,IF(BG33&gt;$AW$5,"",MATCH(5,AZ33:BE33,0)),"")</f>
        <v>2</v>
      </c>
      <c r="AJ33" s="6">
        <f>IF(Instructions!$I$10&gt;5,IF(BG33&gt;0,"",MATCH(6,AZ33:BE33,0)),"")</f>
      </c>
      <c r="AK33" s="6" t="str">
        <f t="shared" si="35"/>
        <v>6</v>
      </c>
      <c r="AL33" s="27">
        <f t="shared" si="15"/>
      </c>
      <c r="AM33" s="6">
        <f t="shared" si="5"/>
        <v>20</v>
      </c>
      <c r="AN33" s="6">
        <f t="shared" si="36"/>
        <v>518</v>
      </c>
      <c r="AO33" s="25"/>
      <c r="AP33" s="32"/>
      <c r="AQ33" s="31"/>
      <c r="AR33" s="35">
        <f t="shared" si="16"/>
        <v>39.72</v>
      </c>
      <c r="AS33" s="35">
        <f t="shared" si="17"/>
        <v>45.28</v>
      </c>
      <c r="AT33" s="35">
        <f t="shared" si="18"/>
        <v>35.85</v>
      </c>
      <c r="AU33" s="35">
        <f t="shared" si="19"/>
        <v>37.81</v>
      </c>
      <c r="AV33" s="35">
        <f t="shared" si="20"/>
        <v>35.08</v>
      </c>
      <c r="AW33" s="35">
        <f t="shared" si="21"/>
        <v>999</v>
      </c>
      <c r="AX33" s="31"/>
      <c r="AZ33" s="34">
        <f t="shared" si="22"/>
        <v>4</v>
      </c>
      <c r="BA33" s="34">
        <f t="shared" si="23"/>
        <v>5</v>
      </c>
      <c r="BB33" s="34">
        <f t="shared" si="24"/>
        <v>2</v>
      </c>
      <c r="BC33" s="34">
        <f t="shared" si="25"/>
        <v>3</v>
      </c>
      <c r="BD33" s="34">
        <f t="shared" si="26"/>
        <v>1</v>
      </c>
      <c r="BE33" s="34">
        <f t="shared" si="27"/>
        <v>0</v>
      </c>
      <c r="BF33" s="34">
        <f>SUM(6-Instructions!$I$10)</f>
        <v>0</v>
      </c>
      <c r="BG33" s="34">
        <f t="shared" si="28"/>
        <v>1</v>
      </c>
      <c r="BH33" s="34">
        <f t="shared" si="37"/>
        <v>1</v>
      </c>
      <c r="BI33" s="34">
        <f t="shared" si="6"/>
        <v>21</v>
      </c>
    </row>
    <row r="34" spans="1:61" ht="12.75">
      <c r="A34" s="4">
        <v>28</v>
      </c>
      <c r="B34" s="4" t="s">
        <v>39</v>
      </c>
      <c r="C34" s="4" t="s">
        <v>28</v>
      </c>
      <c r="D34" s="4" t="s">
        <v>32</v>
      </c>
      <c r="E34" s="13" t="s">
        <v>23</v>
      </c>
      <c r="F34" s="8">
        <v>39.72</v>
      </c>
      <c r="G34" s="9">
        <f t="shared" si="7"/>
        <v>5</v>
      </c>
      <c r="H34" s="5">
        <f t="shared" si="38"/>
        <v>2</v>
      </c>
      <c r="I34" s="6">
        <f t="shared" si="29"/>
        <v>84</v>
      </c>
      <c r="J34" s="8">
        <v>34.66</v>
      </c>
      <c r="K34" s="9">
        <f t="shared" si="9"/>
        <v>3</v>
      </c>
      <c r="L34" s="5">
        <f t="shared" si="0"/>
        <v>4</v>
      </c>
      <c r="M34" s="6">
        <f t="shared" si="30"/>
        <v>121</v>
      </c>
      <c r="N34" s="8">
        <v>37.01</v>
      </c>
      <c r="O34" s="9">
        <f t="shared" si="10"/>
        <v>4</v>
      </c>
      <c r="P34" s="5">
        <f t="shared" si="1"/>
        <v>3</v>
      </c>
      <c r="Q34" s="6">
        <f t="shared" si="31"/>
        <v>121</v>
      </c>
      <c r="R34" s="8">
        <v>34.37</v>
      </c>
      <c r="S34" s="9">
        <f t="shared" si="11"/>
        <v>2</v>
      </c>
      <c r="T34" s="5">
        <f t="shared" si="2"/>
        <v>5</v>
      </c>
      <c r="U34" s="6">
        <f t="shared" si="32"/>
        <v>123</v>
      </c>
      <c r="V34" s="8">
        <v>34.18</v>
      </c>
      <c r="W34" s="9">
        <f t="shared" si="12"/>
        <v>1</v>
      </c>
      <c r="X34" s="5">
        <f t="shared" si="3"/>
        <v>6</v>
      </c>
      <c r="Y34" s="6">
        <f t="shared" si="33"/>
        <v>89</v>
      </c>
      <c r="Z34" s="8" t="s">
        <v>105</v>
      </c>
      <c r="AA34" s="9">
        <f t="shared" si="13"/>
        <v>0</v>
      </c>
      <c r="AB34" s="5">
        <f t="shared" si="4"/>
        <v>0</v>
      </c>
      <c r="AC34" s="6">
        <f t="shared" si="34"/>
        <v>0</v>
      </c>
      <c r="AD34" s="27"/>
      <c r="AE34" s="7">
        <f t="shared" si="14"/>
        <v>5</v>
      </c>
      <c r="AF34" s="7">
        <f>IF(Instructions!$I$10&gt;1,IF(BG34&gt;$AT$5,"",MATCH(2,AZ34:BE34,0)),"")</f>
        <v>4</v>
      </c>
      <c r="AG34" s="7">
        <f>IF(Instructions!$I$10&gt;2,IF(BG34&gt;$AU$5,"",MATCH(3,AZ34:BE34,0)),"")</f>
        <v>2</v>
      </c>
      <c r="AH34" s="7">
        <f>IF(Instructions!$I$10&gt;3,IF(BG34&gt;$AV$5,"",MATCH(4,AZ34:BE34,0)),"")</f>
        <v>3</v>
      </c>
      <c r="AI34" s="7">
        <f>IF(Instructions!$I$10&gt;4,IF(BG34&gt;$AW$5,"",MATCH(5,AZ34:BE34,0)),"")</f>
        <v>1</v>
      </c>
      <c r="AJ34" s="6">
        <f>IF(Instructions!$I$10&gt;5,IF(BG34&gt;0,"",MATCH(6,AZ34:BE34,0)),"")</f>
      </c>
      <c r="AK34" s="6" t="str">
        <f t="shared" si="35"/>
        <v>6</v>
      </c>
      <c r="AL34" s="27">
        <f t="shared" si="15"/>
      </c>
      <c r="AM34" s="6">
        <f t="shared" si="5"/>
        <v>20</v>
      </c>
      <c r="AN34" s="6">
        <f t="shared" si="36"/>
        <v>538</v>
      </c>
      <c r="AO34" s="25"/>
      <c r="AP34" s="32"/>
      <c r="AQ34" s="31"/>
      <c r="AR34" s="35">
        <f t="shared" si="16"/>
        <v>39.72</v>
      </c>
      <c r="AS34" s="35">
        <f t="shared" si="17"/>
        <v>34.66</v>
      </c>
      <c r="AT34" s="35">
        <f t="shared" si="18"/>
        <v>37.01</v>
      </c>
      <c r="AU34" s="35">
        <f t="shared" si="19"/>
        <v>34.37</v>
      </c>
      <c r="AV34" s="35">
        <f t="shared" si="20"/>
        <v>34.18</v>
      </c>
      <c r="AW34" s="35">
        <f t="shared" si="21"/>
        <v>999</v>
      </c>
      <c r="AX34" s="31"/>
      <c r="AZ34" s="34">
        <f t="shared" si="22"/>
        <v>5</v>
      </c>
      <c r="BA34" s="34">
        <f t="shared" si="23"/>
        <v>3</v>
      </c>
      <c r="BB34" s="34">
        <f t="shared" si="24"/>
        <v>4</v>
      </c>
      <c r="BC34" s="34">
        <f t="shared" si="25"/>
        <v>2</v>
      </c>
      <c r="BD34" s="34">
        <f t="shared" si="26"/>
        <v>1</v>
      </c>
      <c r="BE34" s="34">
        <f t="shared" si="27"/>
        <v>0</v>
      </c>
      <c r="BF34" s="34">
        <f>SUM(6-Instructions!$I$10)</f>
        <v>0</v>
      </c>
      <c r="BG34" s="34">
        <f t="shared" si="28"/>
        <v>1</v>
      </c>
      <c r="BH34" s="34">
        <f t="shared" si="37"/>
        <v>1</v>
      </c>
      <c r="BI34" s="34">
        <f t="shared" si="6"/>
        <v>21</v>
      </c>
    </row>
    <row r="35" spans="1:61" ht="12.75">
      <c r="A35" s="4">
        <v>29</v>
      </c>
      <c r="B35" s="4" t="s">
        <v>40</v>
      </c>
      <c r="C35" s="4" t="s">
        <v>31</v>
      </c>
      <c r="D35" s="4" t="s">
        <v>35</v>
      </c>
      <c r="E35" s="11" t="s">
        <v>24</v>
      </c>
      <c r="F35" s="8">
        <v>126.31</v>
      </c>
      <c r="G35" s="9">
        <f t="shared" si="7"/>
        <v>3</v>
      </c>
      <c r="H35" s="5">
        <f t="shared" si="38"/>
        <v>4</v>
      </c>
      <c r="I35" s="6">
        <f t="shared" si="29"/>
        <v>88</v>
      </c>
      <c r="J35" s="8">
        <v>122.01</v>
      </c>
      <c r="K35" s="9">
        <f t="shared" si="9"/>
        <v>1</v>
      </c>
      <c r="L35" s="5">
        <f t="shared" si="0"/>
        <v>6</v>
      </c>
      <c r="M35" s="6">
        <f t="shared" si="30"/>
        <v>127</v>
      </c>
      <c r="N35" s="8">
        <v>122.33</v>
      </c>
      <c r="O35" s="9">
        <f t="shared" si="10"/>
        <v>2</v>
      </c>
      <c r="P35" s="5">
        <f t="shared" si="1"/>
        <v>5</v>
      </c>
      <c r="Q35" s="6">
        <f t="shared" si="31"/>
        <v>126</v>
      </c>
      <c r="R35" s="8" t="s">
        <v>104</v>
      </c>
      <c r="S35" s="9">
        <f t="shared" si="11"/>
        <v>0</v>
      </c>
      <c r="T35" s="5">
        <f t="shared" si="2"/>
        <v>0</v>
      </c>
      <c r="U35" s="6">
        <f t="shared" si="32"/>
        <v>123</v>
      </c>
      <c r="V35" s="8">
        <v>135.1</v>
      </c>
      <c r="W35" s="9">
        <f t="shared" si="12"/>
        <v>4</v>
      </c>
      <c r="X35" s="5">
        <f t="shared" si="3"/>
        <v>3</v>
      </c>
      <c r="Y35" s="6">
        <f t="shared" si="33"/>
        <v>92</v>
      </c>
      <c r="Z35" s="8" t="s">
        <v>105</v>
      </c>
      <c r="AA35" s="9">
        <f t="shared" si="13"/>
        <v>0</v>
      </c>
      <c r="AB35" s="5">
        <f t="shared" si="4"/>
        <v>0</v>
      </c>
      <c r="AC35" s="6">
        <f t="shared" si="34"/>
        <v>0</v>
      </c>
      <c r="AD35" s="27"/>
      <c r="AE35" s="7">
        <f t="shared" si="14"/>
        <v>2</v>
      </c>
      <c r="AF35" s="7">
        <f>IF(Instructions!$I$10&gt;1,IF(BG35&gt;$AT$5,"",MATCH(2,AZ35:BE35,0)),"")</f>
        <v>3</v>
      </c>
      <c r="AG35" s="7">
        <f>IF(Instructions!$I$10&gt;2,IF(BG35&gt;$AU$5,"",MATCH(3,AZ35:BE35,0)),"")</f>
        <v>1</v>
      </c>
      <c r="AH35" s="7">
        <f>IF(Instructions!$I$10&gt;3,IF(BG35&gt;$AV$5,"",MATCH(4,AZ35:BE35,0)),"")</f>
        <v>5</v>
      </c>
      <c r="AI35" s="7">
        <f>IF(Instructions!$I$10&gt;4,IF(BG35&gt;$AW$5,"",MATCH(5,AZ35:BE35,0)),"")</f>
      </c>
      <c r="AJ35" s="6">
        <f>IF(Instructions!$I$10&gt;5,IF(BG35&gt;0,"",MATCH(6,AZ35:BE35,0)),"")</f>
      </c>
      <c r="AK35" s="6" t="str">
        <f t="shared" si="35"/>
        <v>4, 6</v>
      </c>
      <c r="AL35" s="27">
        <f t="shared" si="15"/>
      </c>
      <c r="AM35" s="6">
        <f t="shared" si="5"/>
        <v>18</v>
      </c>
      <c r="AN35" s="6">
        <f t="shared" si="36"/>
        <v>556</v>
      </c>
      <c r="AO35" s="25"/>
      <c r="AP35" s="32"/>
      <c r="AQ35" s="31"/>
      <c r="AR35" s="35">
        <f t="shared" si="16"/>
        <v>126.31</v>
      </c>
      <c r="AS35" s="35">
        <f t="shared" si="17"/>
        <v>122.01</v>
      </c>
      <c r="AT35" s="35">
        <f t="shared" si="18"/>
        <v>122.33</v>
      </c>
      <c r="AU35" s="35">
        <f t="shared" si="19"/>
        <v>999</v>
      </c>
      <c r="AV35" s="35">
        <f t="shared" si="20"/>
        <v>135.1</v>
      </c>
      <c r="AW35" s="35">
        <f t="shared" si="21"/>
        <v>999</v>
      </c>
      <c r="AX35" s="31"/>
      <c r="AZ35" s="34">
        <f t="shared" si="22"/>
        <v>3</v>
      </c>
      <c r="BA35" s="34">
        <f t="shared" si="23"/>
        <v>1</v>
      </c>
      <c r="BB35" s="34">
        <f t="shared" si="24"/>
        <v>2</v>
      </c>
      <c r="BC35" s="34">
        <f t="shared" si="25"/>
        <v>0</v>
      </c>
      <c r="BD35" s="34">
        <f t="shared" si="26"/>
        <v>4</v>
      </c>
      <c r="BE35" s="34">
        <f t="shared" si="27"/>
        <v>0</v>
      </c>
      <c r="BF35" s="34">
        <f>SUM(6-Instructions!$I$10)</f>
        <v>0</v>
      </c>
      <c r="BG35" s="34">
        <f t="shared" si="28"/>
        <v>2</v>
      </c>
      <c r="BH35" s="34">
        <f t="shared" si="37"/>
        <v>3</v>
      </c>
      <c r="BI35" s="34">
        <f t="shared" si="6"/>
        <v>21</v>
      </c>
    </row>
    <row r="36" spans="1:61" ht="12.75">
      <c r="A36" s="4">
        <v>30</v>
      </c>
      <c r="B36" s="4" t="s">
        <v>40</v>
      </c>
      <c r="C36" s="4" t="s">
        <v>31</v>
      </c>
      <c r="D36" s="10" t="s">
        <v>35</v>
      </c>
      <c r="E36" s="13" t="s">
        <v>23</v>
      </c>
      <c r="F36" s="8">
        <v>125.17</v>
      </c>
      <c r="G36" s="9">
        <f t="shared" si="7"/>
        <v>4</v>
      </c>
      <c r="H36" s="5">
        <f t="shared" si="38"/>
        <v>3</v>
      </c>
      <c r="I36" s="6">
        <f t="shared" si="29"/>
        <v>91</v>
      </c>
      <c r="J36" s="8">
        <v>127.11</v>
      </c>
      <c r="K36" s="9">
        <f t="shared" si="9"/>
        <v>5</v>
      </c>
      <c r="L36" s="5">
        <f t="shared" si="0"/>
        <v>2</v>
      </c>
      <c r="M36" s="6">
        <f t="shared" si="30"/>
        <v>129</v>
      </c>
      <c r="N36" s="8">
        <v>120.27</v>
      </c>
      <c r="O36" s="9">
        <f t="shared" si="10"/>
        <v>2</v>
      </c>
      <c r="P36" s="5">
        <f t="shared" si="1"/>
        <v>5</v>
      </c>
      <c r="Q36" s="6">
        <f t="shared" si="31"/>
        <v>131</v>
      </c>
      <c r="R36" s="8">
        <v>115.08</v>
      </c>
      <c r="S36" s="9">
        <f t="shared" si="11"/>
        <v>1</v>
      </c>
      <c r="T36" s="5">
        <f t="shared" si="2"/>
        <v>6</v>
      </c>
      <c r="U36" s="6">
        <f t="shared" si="32"/>
        <v>129</v>
      </c>
      <c r="V36" s="8">
        <v>123.7</v>
      </c>
      <c r="W36" s="9">
        <f t="shared" si="12"/>
        <v>3</v>
      </c>
      <c r="X36" s="5">
        <f t="shared" si="3"/>
        <v>4</v>
      </c>
      <c r="Y36" s="6">
        <f t="shared" si="33"/>
        <v>96</v>
      </c>
      <c r="Z36" s="8" t="s">
        <v>105</v>
      </c>
      <c r="AA36" s="9">
        <f t="shared" si="13"/>
        <v>0</v>
      </c>
      <c r="AB36" s="5">
        <f t="shared" si="4"/>
        <v>0</v>
      </c>
      <c r="AC36" s="6">
        <f t="shared" si="34"/>
        <v>0</v>
      </c>
      <c r="AD36" s="27"/>
      <c r="AE36" s="7">
        <f t="shared" si="14"/>
        <v>4</v>
      </c>
      <c r="AF36" s="7">
        <f>IF(Instructions!$I$10&gt;1,IF(BG36&gt;$AT$5,"",MATCH(2,AZ36:BE36,0)),"")</f>
        <v>3</v>
      </c>
      <c r="AG36" s="7">
        <f>IF(Instructions!$I$10&gt;2,IF(BG36&gt;$AU$5,"",MATCH(3,AZ36:BE36,0)),"")</f>
        <v>5</v>
      </c>
      <c r="AH36" s="7">
        <f>IF(Instructions!$I$10&gt;3,IF(BG36&gt;$AV$5,"",MATCH(4,AZ36:BE36,0)),"")</f>
        <v>1</v>
      </c>
      <c r="AI36" s="7">
        <f>IF(Instructions!$I$10&gt;4,IF(BG36&gt;$AW$5,"",MATCH(5,AZ36:BE36,0)),"")</f>
        <v>2</v>
      </c>
      <c r="AJ36" s="6">
        <f>IF(Instructions!$I$10&gt;5,IF(BG36&gt;0,"",MATCH(6,AZ36:BE36,0)),"")</f>
      </c>
      <c r="AK36" s="6" t="str">
        <f t="shared" si="35"/>
        <v>6</v>
      </c>
      <c r="AL36" s="27">
        <f t="shared" si="15"/>
      </c>
      <c r="AM36" s="6">
        <f t="shared" si="5"/>
        <v>20</v>
      </c>
      <c r="AN36" s="6">
        <f t="shared" si="36"/>
        <v>576</v>
      </c>
      <c r="AO36" s="25"/>
      <c r="AP36" s="32"/>
      <c r="AQ36" s="31"/>
      <c r="AR36" s="35">
        <f t="shared" si="16"/>
        <v>125.17</v>
      </c>
      <c r="AS36" s="35">
        <f t="shared" si="17"/>
        <v>127.11</v>
      </c>
      <c r="AT36" s="35">
        <f t="shared" si="18"/>
        <v>120.27</v>
      </c>
      <c r="AU36" s="35">
        <f t="shared" si="19"/>
        <v>115.08</v>
      </c>
      <c r="AV36" s="35">
        <f t="shared" si="20"/>
        <v>123.7</v>
      </c>
      <c r="AW36" s="35">
        <f t="shared" si="21"/>
        <v>999</v>
      </c>
      <c r="AX36" s="31"/>
      <c r="AZ36" s="34">
        <f t="shared" si="22"/>
        <v>4</v>
      </c>
      <c r="BA36" s="34">
        <f t="shared" si="23"/>
        <v>5</v>
      </c>
      <c r="BB36" s="34">
        <f t="shared" si="24"/>
        <v>2</v>
      </c>
      <c r="BC36" s="34">
        <f t="shared" si="25"/>
        <v>1</v>
      </c>
      <c r="BD36" s="34">
        <f t="shared" si="26"/>
        <v>3</v>
      </c>
      <c r="BE36" s="34">
        <f t="shared" si="27"/>
        <v>0</v>
      </c>
      <c r="BF36" s="34">
        <f>SUM(6-Instructions!$I$10)</f>
        <v>0</v>
      </c>
      <c r="BG36" s="34">
        <f t="shared" si="28"/>
        <v>1</v>
      </c>
      <c r="BH36" s="34">
        <f t="shared" si="37"/>
        <v>1</v>
      </c>
      <c r="BI36" s="34">
        <f t="shared" si="6"/>
        <v>21</v>
      </c>
    </row>
    <row r="37" spans="1:61" ht="12.75">
      <c r="A37" s="4">
        <v>31</v>
      </c>
      <c r="B37" s="4" t="s">
        <v>27</v>
      </c>
      <c r="C37" s="4" t="s">
        <v>31</v>
      </c>
      <c r="D37" s="4" t="s">
        <v>25</v>
      </c>
      <c r="E37" s="11" t="s">
        <v>24</v>
      </c>
      <c r="F37" s="8">
        <v>116.35</v>
      </c>
      <c r="G37" s="9">
        <f t="shared" si="7"/>
        <v>4</v>
      </c>
      <c r="H37" s="5">
        <f t="shared" si="38"/>
        <v>3</v>
      </c>
      <c r="I37" s="6">
        <f t="shared" si="29"/>
        <v>94</v>
      </c>
      <c r="J37" s="8">
        <v>111.14</v>
      </c>
      <c r="K37" s="9">
        <f t="shared" si="9"/>
        <v>1</v>
      </c>
      <c r="L37" s="5">
        <f t="shared" si="0"/>
        <v>6</v>
      </c>
      <c r="M37" s="6">
        <f t="shared" si="30"/>
        <v>135</v>
      </c>
      <c r="N37" s="8">
        <v>112.36</v>
      </c>
      <c r="O37" s="9">
        <f t="shared" si="10"/>
        <v>2</v>
      </c>
      <c r="P37" s="5">
        <f t="shared" si="1"/>
        <v>5</v>
      </c>
      <c r="Q37" s="6">
        <f t="shared" si="31"/>
        <v>136</v>
      </c>
      <c r="R37" s="8">
        <v>114.98</v>
      </c>
      <c r="S37" s="9">
        <f t="shared" si="11"/>
        <v>3</v>
      </c>
      <c r="T37" s="5">
        <f t="shared" si="2"/>
        <v>4</v>
      </c>
      <c r="U37" s="6">
        <f t="shared" si="32"/>
        <v>133</v>
      </c>
      <c r="V37" s="8" t="s">
        <v>105</v>
      </c>
      <c r="W37" s="9">
        <f t="shared" si="12"/>
        <v>0</v>
      </c>
      <c r="X37" s="5">
        <f t="shared" si="3"/>
        <v>0</v>
      </c>
      <c r="Y37" s="6">
        <f t="shared" si="33"/>
        <v>96</v>
      </c>
      <c r="Z37" s="8" t="s">
        <v>105</v>
      </c>
      <c r="AA37" s="9">
        <f t="shared" si="13"/>
        <v>0</v>
      </c>
      <c r="AB37" s="5">
        <f t="shared" si="4"/>
        <v>0</v>
      </c>
      <c r="AC37" s="6">
        <f t="shared" si="34"/>
        <v>0</v>
      </c>
      <c r="AD37" s="27"/>
      <c r="AE37" s="7">
        <f t="shared" si="14"/>
        <v>2</v>
      </c>
      <c r="AF37" s="7">
        <f>IF(Instructions!$I$10&gt;1,IF(BG37&gt;$AT$5,"",MATCH(2,AZ37:BE37,0)),"")</f>
        <v>3</v>
      </c>
      <c r="AG37" s="7">
        <f>IF(Instructions!$I$10&gt;2,IF(BG37&gt;$AU$5,"",MATCH(3,AZ37:BE37,0)),"")</f>
        <v>4</v>
      </c>
      <c r="AH37" s="7">
        <f>IF(Instructions!$I$10&gt;3,IF(BG37&gt;$AV$5,"",MATCH(4,AZ37:BE37,0)),"")</f>
        <v>1</v>
      </c>
      <c r="AI37" s="7">
        <f>IF(Instructions!$I$10&gt;4,IF(BG37&gt;$AW$5,"",MATCH(5,AZ37:BE37,0)),"")</f>
      </c>
      <c r="AJ37" s="6">
        <f>IF(Instructions!$I$10&gt;5,IF(BG37&gt;0,"",MATCH(6,AZ37:BE37,0)),"")</f>
      </c>
      <c r="AK37" s="6" t="str">
        <f t="shared" si="35"/>
        <v>5, 6</v>
      </c>
      <c r="AL37" s="27">
        <f t="shared" si="15"/>
      </c>
      <c r="AM37" s="6">
        <f t="shared" si="5"/>
        <v>18</v>
      </c>
      <c r="AN37" s="6">
        <f t="shared" si="36"/>
        <v>594</v>
      </c>
      <c r="AO37" s="25"/>
      <c r="AP37" s="32"/>
      <c r="AQ37" s="31"/>
      <c r="AR37" s="35">
        <f t="shared" si="16"/>
        <v>116.35</v>
      </c>
      <c r="AS37" s="35">
        <f t="shared" si="17"/>
        <v>111.14</v>
      </c>
      <c r="AT37" s="35">
        <f t="shared" si="18"/>
        <v>112.36</v>
      </c>
      <c r="AU37" s="35">
        <f t="shared" si="19"/>
        <v>114.98</v>
      </c>
      <c r="AV37" s="35">
        <f t="shared" si="20"/>
        <v>999</v>
      </c>
      <c r="AW37" s="35">
        <f t="shared" si="21"/>
        <v>999</v>
      </c>
      <c r="AX37" s="31"/>
      <c r="AZ37" s="34">
        <f t="shared" si="22"/>
        <v>4</v>
      </c>
      <c r="BA37" s="34">
        <f t="shared" si="23"/>
        <v>1</v>
      </c>
      <c r="BB37" s="34">
        <f t="shared" si="24"/>
        <v>2</v>
      </c>
      <c r="BC37" s="34">
        <f t="shared" si="25"/>
        <v>3</v>
      </c>
      <c r="BD37" s="34">
        <f t="shared" si="26"/>
        <v>0</v>
      </c>
      <c r="BE37" s="34">
        <f t="shared" si="27"/>
        <v>0</v>
      </c>
      <c r="BF37" s="34">
        <f>SUM(6-Instructions!$I$10)</f>
        <v>0</v>
      </c>
      <c r="BG37" s="34">
        <f t="shared" si="28"/>
        <v>2</v>
      </c>
      <c r="BH37" s="34">
        <f t="shared" si="37"/>
        <v>3</v>
      </c>
      <c r="BI37" s="34">
        <f t="shared" si="6"/>
        <v>21</v>
      </c>
    </row>
    <row r="38" spans="1:61" ht="12.75">
      <c r="A38" s="4">
        <v>32</v>
      </c>
      <c r="B38" s="4" t="s">
        <v>27</v>
      </c>
      <c r="C38" s="4" t="s">
        <v>31</v>
      </c>
      <c r="D38" s="10" t="s">
        <v>25</v>
      </c>
      <c r="E38" s="13" t="s">
        <v>23</v>
      </c>
      <c r="F38" s="8">
        <v>120.71</v>
      </c>
      <c r="G38" s="9">
        <f t="shared" si="7"/>
        <v>5</v>
      </c>
      <c r="H38" s="5">
        <f t="shared" si="38"/>
        <v>2</v>
      </c>
      <c r="I38" s="6">
        <f t="shared" si="29"/>
        <v>96</v>
      </c>
      <c r="J38" s="8">
        <v>112.19</v>
      </c>
      <c r="K38" s="9">
        <f t="shared" si="9"/>
        <v>2</v>
      </c>
      <c r="L38" s="5">
        <f t="shared" si="0"/>
        <v>5</v>
      </c>
      <c r="M38" s="6">
        <f t="shared" si="30"/>
        <v>140</v>
      </c>
      <c r="N38" s="8">
        <v>111.98</v>
      </c>
      <c r="O38" s="9">
        <f t="shared" si="10"/>
        <v>1</v>
      </c>
      <c r="P38" s="5">
        <f t="shared" si="1"/>
        <v>6</v>
      </c>
      <c r="Q38" s="6">
        <f t="shared" si="31"/>
        <v>142</v>
      </c>
      <c r="R38" s="8">
        <v>120.28</v>
      </c>
      <c r="S38" s="9">
        <f t="shared" si="11"/>
        <v>4</v>
      </c>
      <c r="T38" s="5">
        <f t="shared" si="2"/>
        <v>3</v>
      </c>
      <c r="U38" s="6">
        <f t="shared" si="32"/>
        <v>136</v>
      </c>
      <c r="V38" s="8">
        <v>114.68</v>
      </c>
      <c r="W38" s="9">
        <f t="shared" si="12"/>
        <v>3</v>
      </c>
      <c r="X38" s="5">
        <f t="shared" si="3"/>
        <v>4</v>
      </c>
      <c r="Y38" s="6">
        <f t="shared" si="33"/>
        <v>100</v>
      </c>
      <c r="Z38" s="8" t="s">
        <v>105</v>
      </c>
      <c r="AA38" s="9">
        <f t="shared" si="13"/>
        <v>0</v>
      </c>
      <c r="AB38" s="5">
        <f t="shared" si="4"/>
        <v>0</v>
      </c>
      <c r="AC38" s="6">
        <f t="shared" si="34"/>
        <v>0</v>
      </c>
      <c r="AD38" s="27"/>
      <c r="AE38" s="7">
        <f t="shared" si="14"/>
        <v>3</v>
      </c>
      <c r="AF38" s="7">
        <f>IF(Instructions!$I$10&gt;1,IF(BG38&gt;$AT$5,"",MATCH(2,AZ38:BE38,0)),"")</f>
        <v>2</v>
      </c>
      <c r="AG38" s="7">
        <f>IF(Instructions!$I$10&gt;2,IF(BG38&gt;$AU$5,"",MATCH(3,AZ38:BE38,0)),"")</f>
        <v>5</v>
      </c>
      <c r="AH38" s="7">
        <f>IF(Instructions!$I$10&gt;3,IF(BG38&gt;$AV$5,"",MATCH(4,AZ38:BE38,0)),"")</f>
        <v>4</v>
      </c>
      <c r="AI38" s="7">
        <f>IF(Instructions!$I$10&gt;4,IF(BG38&gt;$AW$5,"",MATCH(5,AZ38:BE38,0)),"")</f>
        <v>1</v>
      </c>
      <c r="AJ38" s="6">
        <f>IF(Instructions!$I$10&gt;5,IF(BG38&gt;0,"",MATCH(6,AZ38:BE38,0)),"")</f>
      </c>
      <c r="AK38" s="6" t="str">
        <f t="shared" si="35"/>
        <v>6</v>
      </c>
      <c r="AL38" s="27">
        <f t="shared" si="15"/>
      </c>
      <c r="AM38" s="6">
        <f t="shared" si="5"/>
        <v>20</v>
      </c>
      <c r="AN38" s="6">
        <f t="shared" si="36"/>
        <v>614</v>
      </c>
      <c r="AO38" s="25"/>
      <c r="AP38" s="32"/>
      <c r="AQ38" s="31"/>
      <c r="AR38" s="35">
        <f t="shared" si="16"/>
        <v>120.71</v>
      </c>
      <c r="AS38" s="35">
        <f t="shared" si="17"/>
        <v>112.19</v>
      </c>
      <c r="AT38" s="35">
        <f t="shared" si="18"/>
        <v>111.98</v>
      </c>
      <c r="AU38" s="35">
        <f t="shared" si="19"/>
        <v>120.28</v>
      </c>
      <c r="AV38" s="35">
        <f t="shared" si="20"/>
        <v>114.68</v>
      </c>
      <c r="AW38" s="35">
        <f t="shared" si="21"/>
        <v>999</v>
      </c>
      <c r="AX38" s="31"/>
      <c r="AZ38" s="34">
        <f t="shared" si="22"/>
        <v>5</v>
      </c>
      <c r="BA38" s="34">
        <f t="shared" si="23"/>
        <v>2</v>
      </c>
      <c r="BB38" s="34">
        <f t="shared" si="24"/>
        <v>1</v>
      </c>
      <c r="BC38" s="34">
        <f t="shared" si="25"/>
        <v>4</v>
      </c>
      <c r="BD38" s="34">
        <f t="shared" si="26"/>
        <v>3</v>
      </c>
      <c r="BE38" s="34">
        <f t="shared" si="27"/>
        <v>0</v>
      </c>
      <c r="BF38" s="34">
        <f>SUM(6-Instructions!$I$10)</f>
        <v>0</v>
      </c>
      <c r="BG38" s="34">
        <f t="shared" si="28"/>
        <v>1</v>
      </c>
      <c r="BH38" s="34">
        <f t="shared" si="37"/>
        <v>1</v>
      </c>
      <c r="BI38" s="34">
        <f t="shared" si="6"/>
        <v>21</v>
      </c>
    </row>
    <row r="39" spans="1:61" ht="12.75">
      <c r="A39" s="4">
        <v>33</v>
      </c>
      <c r="B39" s="4" t="s">
        <v>34</v>
      </c>
      <c r="C39" s="4" t="s">
        <v>31</v>
      </c>
      <c r="D39" s="4" t="s">
        <v>32</v>
      </c>
      <c r="E39" s="11" t="s">
        <v>24</v>
      </c>
      <c r="F39" s="8">
        <v>114.31</v>
      </c>
      <c r="G39" s="9">
        <f t="shared" si="7"/>
        <v>4</v>
      </c>
      <c r="H39" s="5">
        <f t="shared" si="38"/>
        <v>3</v>
      </c>
      <c r="I39" s="6">
        <f t="shared" si="29"/>
        <v>99</v>
      </c>
      <c r="J39" s="8">
        <v>104.13</v>
      </c>
      <c r="K39" s="9">
        <f t="shared" si="9"/>
        <v>2</v>
      </c>
      <c r="L39" s="5">
        <f aca="true" t="shared" si="39" ref="L39:L51">HLOOKUP(K39,$AQ$4:$AX$5,2,FALSE)</f>
        <v>5</v>
      </c>
      <c r="M39" s="6">
        <f t="shared" si="30"/>
        <v>145</v>
      </c>
      <c r="N39" s="8">
        <v>103.62</v>
      </c>
      <c r="O39" s="9">
        <f t="shared" si="10"/>
        <v>1</v>
      </c>
      <c r="P39" s="5">
        <f aca="true" t="shared" si="40" ref="P39:P51">HLOOKUP(O39,$AQ$4:$AX$5,2,FALSE)</f>
        <v>6</v>
      </c>
      <c r="Q39" s="6">
        <f t="shared" si="31"/>
        <v>148</v>
      </c>
      <c r="R39" s="8">
        <v>105.49</v>
      </c>
      <c r="S39" s="9">
        <f t="shared" si="11"/>
        <v>3</v>
      </c>
      <c r="T39" s="5">
        <f aca="true" t="shared" si="41" ref="T39:T51">HLOOKUP(S39,$AQ$4:$AX$5,2,FALSE)</f>
        <v>4</v>
      </c>
      <c r="U39" s="6">
        <f t="shared" si="32"/>
        <v>140</v>
      </c>
      <c r="V39" s="8">
        <v>131.09</v>
      </c>
      <c r="W39" s="9">
        <f t="shared" si="12"/>
        <v>5</v>
      </c>
      <c r="X39" s="5">
        <f aca="true" t="shared" si="42" ref="X39:X51">HLOOKUP(W39,$AQ$4:$AX$5,2,FALSE)</f>
        <v>2</v>
      </c>
      <c r="Y39" s="6">
        <f t="shared" si="33"/>
        <v>102</v>
      </c>
      <c r="Z39" s="8" t="s">
        <v>105</v>
      </c>
      <c r="AA39" s="9">
        <f t="shared" si="13"/>
        <v>0</v>
      </c>
      <c r="AB39" s="5">
        <f aca="true" t="shared" si="43" ref="AB39:AB51">HLOOKUP(AA39,$AQ$4:$AX$5,2,FALSE)</f>
        <v>0</v>
      </c>
      <c r="AC39" s="6">
        <f t="shared" si="34"/>
        <v>0</v>
      </c>
      <c r="AD39" s="27"/>
      <c r="AE39" s="7">
        <f t="shared" si="14"/>
        <v>3</v>
      </c>
      <c r="AF39" s="7">
        <f>IF(Instructions!$I$10&gt;1,IF(BG39&gt;$AT$5,"",MATCH(2,AZ39:BE39,0)),"")</f>
        <v>2</v>
      </c>
      <c r="AG39" s="7">
        <f>IF(Instructions!$I$10&gt;2,IF(BG39&gt;$AU$5,"",MATCH(3,AZ39:BE39,0)),"")</f>
        <v>4</v>
      </c>
      <c r="AH39" s="7">
        <f>IF(Instructions!$I$10&gt;3,IF(BG39&gt;$AV$5,"",MATCH(4,AZ39:BE39,0)),"")</f>
        <v>1</v>
      </c>
      <c r="AI39" s="7">
        <f>IF(Instructions!$I$10&gt;4,IF(BG39&gt;$AW$5,"",MATCH(5,AZ39:BE39,0)),"")</f>
        <v>5</v>
      </c>
      <c r="AJ39" s="6">
        <f>IF(Instructions!$I$10&gt;5,IF(BG39&gt;0,"",MATCH(6,AZ39:BE39,0)),"")</f>
      </c>
      <c r="AK39" s="6" t="str">
        <f t="shared" si="35"/>
        <v>6</v>
      </c>
      <c r="AL39" s="27">
        <f t="shared" si="15"/>
      </c>
      <c r="AM39" s="6">
        <f>H39+L39+P39+T39+X39+AB39</f>
        <v>20</v>
      </c>
      <c r="AN39" s="6">
        <f t="shared" si="36"/>
        <v>634</v>
      </c>
      <c r="AO39" s="25"/>
      <c r="AP39" s="32"/>
      <c r="AQ39" s="31"/>
      <c r="AR39" s="35">
        <f t="shared" si="16"/>
        <v>114.31</v>
      </c>
      <c r="AS39" s="35">
        <f t="shared" si="17"/>
        <v>104.13</v>
      </c>
      <c r="AT39" s="35">
        <f t="shared" si="18"/>
        <v>103.62</v>
      </c>
      <c r="AU39" s="35">
        <f t="shared" si="19"/>
        <v>105.49</v>
      </c>
      <c r="AV39" s="35">
        <f t="shared" si="20"/>
        <v>131.09</v>
      </c>
      <c r="AW39" s="35">
        <f t="shared" si="21"/>
        <v>999</v>
      </c>
      <c r="AX39" s="31"/>
      <c r="AZ39" s="34">
        <f t="shared" si="22"/>
        <v>4</v>
      </c>
      <c r="BA39" s="34">
        <f t="shared" si="23"/>
        <v>2</v>
      </c>
      <c r="BB39" s="34">
        <f t="shared" si="24"/>
        <v>1</v>
      </c>
      <c r="BC39" s="34">
        <f t="shared" si="25"/>
        <v>3</v>
      </c>
      <c r="BD39" s="34">
        <f t="shared" si="26"/>
        <v>5</v>
      </c>
      <c r="BE39" s="34">
        <f t="shared" si="27"/>
        <v>0</v>
      </c>
      <c r="BF39" s="34">
        <f>SUM(6-Instructions!$I$10)</f>
        <v>0</v>
      </c>
      <c r="BG39" s="34">
        <f t="shared" si="28"/>
        <v>1</v>
      </c>
      <c r="BH39" s="34">
        <f t="shared" si="37"/>
        <v>1</v>
      </c>
      <c r="BI39" s="34">
        <f t="shared" si="6"/>
        <v>21</v>
      </c>
    </row>
    <row r="40" spans="1:61" ht="12.75">
      <c r="A40" s="4">
        <v>34</v>
      </c>
      <c r="B40" s="4" t="s">
        <v>34</v>
      </c>
      <c r="C40" s="4" t="s">
        <v>31</v>
      </c>
      <c r="D40" s="4" t="s">
        <v>32</v>
      </c>
      <c r="E40" s="13" t="s">
        <v>23</v>
      </c>
      <c r="F40" s="8">
        <v>114.36</v>
      </c>
      <c r="G40" s="9">
        <f t="shared" si="7"/>
        <v>5</v>
      </c>
      <c r="H40" s="5">
        <f t="shared" si="38"/>
        <v>2</v>
      </c>
      <c r="I40" s="6">
        <f t="shared" si="29"/>
        <v>101</v>
      </c>
      <c r="J40" s="8">
        <v>113.76</v>
      </c>
      <c r="K40" s="9">
        <f t="shared" si="9"/>
        <v>4</v>
      </c>
      <c r="L40" s="5">
        <f t="shared" si="39"/>
        <v>3</v>
      </c>
      <c r="M40" s="6">
        <f t="shared" si="30"/>
        <v>148</v>
      </c>
      <c r="N40" s="8">
        <v>106.48</v>
      </c>
      <c r="O40" s="9">
        <f t="shared" si="10"/>
        <v>2</v>
      </c>
      <c r="P40" s="5">
        <f t="shared" si="40"/>
        <v>5</v>
      </c>
      <c r="Q40" s="6">
        <f t="shared" si="31"/>
        <v>153</v>
      </c>
      <c r="R40" s="8">
        <v>105.91</v>
      </c>
      <c r="S40" s="9">
        <f t="shared" si="11"/>
        <v>1</v>
      </c>
      <c r="T40" s="5">
        <f t="shared" si="41"/>
        <v>6</v>
      </c>
      <c r="U40" s="6">
        <f t="shared" si="32"/>
        <v>146</v>
      </c>
      <c r="V40" s="8">
        <v>112.58</v>
      </c>
      <c r="W40" s="9">
        <f t="shared" si="12"/>
        <v>3</v>
      </c>
      <c r="X40" s="5">
        <f t="shared" si="42"/>
        <v>4</v>
      </c>
      <c r="Y40" s="6">
        <f t="shared" si="33"/>
        <v>106</v>
      </c>
      <c r="Z40" s="8" t="s">
        <v>105</v>
      </c>
      <c r="AA40" s="9">
        <f t="shared" si="13"/>
        <v>0</v>
      </c>
      <c r="AB40" s="5">
        <f t="shared" si="43"/>
        <v>0</v>
      </c>
      <c r="AC40" s="6">
        <f t="shared" si="34"/>
        <v>0</v>
      </c>
      <c r="AD40" s="27"/>
      <c r="AE40" s="7">
        <f t="shared" si="14"/>
        <v>4</v>
      </c>
      <c r="AF40" s="7">
        <f>IF(Instructions!$I$10&gt;1,IF(BG40&gt;$AT$5,"",MATCH(2,AZ40:BE40,0)),"")</f>
        <v>3</v>
      </c>
      <c r="AG40" s="7">
        <f>IF(Instructions!$I$10&gt;2,IF(BG40&gt;$AU$5,"",MATCH(3,AZ40:BE40,0)),"")</f>
        <v>5</v>
      </c>
      <c r="AH40" s="7">
        <f>IF(Instructions!$I$10&gt;3,IF(BG40&gt;$AV$5,"",MATCH(4,AZ40:BE40,0)),"")</f>
        <v>2</v>
      </c>
      <c r="AI40" s="7">
        <f>IF(Instructions!$I$10&gt;4,IF(BG40&gt;$AW$5,"",MATCH(5,AZ40:BE40,0)),"")</f>
        <v>1</v>
      </c>
      <c r="AJ40" s="6">
        <f>IF(Instructions!$I$10&gt;5,IF(BG40&gt;0,"",MATCH(6,AZ40:BE40,0)),"")</f>
      </c>
      <c r="AK40" s="6" t="str">
        <f t="shared" si="35"/>
        <v>6</v>
      </c>
      <c r="AL40" s="27">
        <f t="shared" si="15"/>
      </c>
      <c r="AM40" s="6">
        <f>H40+L40+P40+T40+X40+AB40</f>
        <v>20</v>
      </c>
      <c r="AN40" s="6">
        <f t="shared" si="36"/>
        <v>654</v>
      </c>
      <c r="AO40" s="25"/>
      <c r="AP40" s="32"/>
      <c r="AQ40" s="31"/>
      <c r="AR40" s="35">
        <f t="shared" si="16"/>
        <v>114.36</v>
      </c>
      <c r="AS40" s="35">
        <f t="shared" si="17"/>
        <v>113.76</v>
      </c>
      <c r="AT40" s="35">
        <f t="shared" si="18"/>
        <v>106.48</v>
      </c>
      <c r="AU40" s="35">
        <f t="shared" si="19"/>
        <v>105.91</v>
      </c>
      <c r="AV40" s="35">
        <f t="shared" si="20"/>
        <v>112.58</v>
      </c>
      <c r="AW40" s="35">
        <f t="shared" si="21"/>
        <v>999</v>
      </c>
      <c r="AX40" s="31"/>
      <c r="AZ40" s="34">
        <f t="shared" si="22"/>
        <v>5</v>
      </c>
      <c r="BA40" s="34">
        <f t="shared" si="23"/>
        <v>4</v>
      </c>
      <c r="BB40" s="34">
        <f t="shared" si="24"/>
        <v>2</v>
      </c>
      <c r="BC40" s="34">
        <f t="shared" si="25"/>
        <v>1</v>
      </c>
      <c r="BD40" s="34">
        <f t="shared" si="26"/>
        <v>3</v>
      </c>
      <c r="BE40" s="34">
        <f t="shared" si="27"/>
        <v>0</v>
      </c>
      <c r="BF40" s="34">
        <f>SUM(6-Instructions!$I$10)</f>
        <v>0</v>
      </c>
      <c r="BG40" s="34">
        <f t="shared" si="28"/>
        <v>1</v>
      </c>
      <c r="BH40" s="34">
        <f t="shared" si="37"/>
        <v>1</v>
      </c>
      <c r="BI40" s="34">
        <f t="shared" si="6"/>
        <v>21</v>
      </c>
    </row>
    <row r="41" spans="1:61" ht="12.75">
      <c r="A41" s="4">
        <v>35</v>
      </c>
      <c r="B41" s="4" t="s">
        <v>39</v>
      </c>
      <c r="C41" s="4" t="s">
        <v>28</v>
      </c>
      <c r="D41" s="4" t="s">
        <v>30</v>
      </c>
      <c r="E41" s="11" t="s">
        <v>24</v>
      </c>
      <c r="F41" s="8">
        <v>49.9</v>
      </c>
      <c r="G41" s="9">
        <f t="shared" si="7"/>
        <v>5</v>
      </c>
      <c r="H41" s="5">
        <f t="shared" si="38"/>
        <v>2</v>
      </c>
      <c r="I41" s="6">
        <f t="shared" si="29"/>
        <v>103</v>
      </c>
      <c r="J41" s="8">
        <v>48.61</v>
      </c>
      <c r="K41" s="9">
        <f t="shared" si="9"/>
        <v>4</v>
      </c>
      <c r="L41" s="5">
        <f t="shared" si="39"/>
        <v>3</v>
      </c>
      <c r="M41" s="6">
        <f t="shared" si="30"/>
        <v>151</v>
      </c>
      <c r="N41" s="8">
        <v>38.08</v>
      </c>
      <c r="O41" s="9">
        <f t="shared" si="10"/>
        <v>2</v>
      </c>
      <c r="P41" s="5">
        <f t="shared" si="40"/>
        <v>5</v>
      </c>
      <c r="Q41" s="6">
        <f t="shared" si="31"/>
        <v>158</v>
      </c>
      <c r="R41" s="8">
        <v>40.5</v>
      </c>
      <c r="S41" s="9">
        <f t="shared" si="11"/>
        <v>3</v>
      </c>
      <c r="T41" s="5">
        <f t="shared" si="41"/>
        <v>4</v>
      </c>
      <c r="U41" s="6">
        <f t="shared" si="32"/>
        <v>150</v>
      </c>
      <c r="V41" s="8">
        <v>38.02</v>
      </c>
      <c r="W41" s="9">
        <f t="shared" si="12"/>
        <v>1</v>
      </c>
      <c r="X41" s="5">
        <f t="shared" si="42"/>
        <v>6</v>
      </c>
      <c r="Y41" s="6">
        <f t="shared" si="33"/>
        <v>112</v>
      </c>
      <c r="Z41" s="8" t="s">
        <v>105</v>
      </c>
      <c r="AA41" s="9">
        <f t="shared" si="13"/>
        <v>0</v>
      </c>
      <c r="AB41" s="5">
        <f t="shared" si="43"/>
        <v>0</v>
      </c>
      <c r="AC41" s="6">
        <f t="shared" si="34"/>
        <v>0</v>
      </c>
      <c r="AD41" s="27"/>
      <c r="AE41" s="7">
        <f t="shared" si="14"/>
        <v>5</v>
      </c>
      <c r="AF41" s="7">
        <f>IF(Instructions!$I$10&gt;1,IF(BG41&gt;$AT$5,"",MATCH(2,AZ41:BE41,0)),"")</f>
        <v>3</v>
      </c>
      <c r="AG41" s="7">
        <f>IF(Instructions!$I$10&gt;2,IF(BG41&gt;$AU$5,"",MATCH(3,AZ41:BE41,0)),"")</f>
        <v>4</v>
      </c>
      <c r="AH41" s="7">
        <f>IF(Instructions!$I$10&gt;3,IF(BG41&gt;$AV$5,"",MATCH(4,AZ41:BE41,0)),"")</f>
        <v>2</v>
      </c>
      <c r="AI41" s="7">
        <f>IF(Instructions!$I$10&gt;4,IF(BG41&gt;$AW$5,"",MATCH(5,AZ41:BE41,0)),"")</f>
        <v>1</v>
      </c>
      <c r="AJ41" s="6">
        <f>IF(Instructions!$I$10&gt;5,IF(BG41&gt;0,"",MATCH(6,AZ41:BE41,0)),"")</f>
      </c>
      <c r="AK41" s="6" t="str">
        <f t="shared" si="35"/>
        <v>6</v>
      </c>
      <c r="AL41" s="27">
        <f t="shared" si="15"/>
      </c>
      <c r="AM41" s="6">
        <f>H41+L41+P41+T41+X41+AB41</f>
        <v>20</v>
      </c>
      <c r="AN41" s="6">
        <f t="shared" si="36"/>
        <v>674</v>
      </c>
      <c r="AO41" s="25"/>
      <c r="AP41" s="32" t="s">
        <v>99</v>
      </c>
      <c r="AQ41" s="31"/>
      <c r="AR41" s="35">
        <f t="shared" si="16"/>
        <v>49.9</v>
      </c>
      <c r="AS41" s="35">
        <f t="shared" si="17"/>
        <v>48.61</v>
      </c>
      <c r="AT41" s="35">
        <f t="shared" si="18"/>
        <v>38.08</v>
      </c>
      <c r="AU41" s="35">
        <f t="shared" si="19"/>
        <v>40.5</v>
      </c>
      <c r="AV41" s="35">
        <f t="shared" si="20"/>
        <v>38.02</v>
      </c>
      <c r="AW41" s="35">
        <f t="shared" si="21"/>
        <v>999</v>
      </c>
      <c r="AX41" s="31"/>
      <c r="AZ41" s="34">
        <f t="shared" si="22"/>
        <v>5</v>
      </c>
      <c r="BA41" s="34">
        <f t="shared" si="23"/>
        <v>4</v>
      </c>
      <c r="BB41" s="34">
        <f t="shared" si="24"/>
        <v>2</v>
      </c>
      <c r="BC41" s="34">
        <f t="shared" si="25"/>
        <v>3</v>
      </c>
      <c r="BD41" s="34">
        <f t="shared" si="26"/>
        <v>1</v>
      </c>
      <c r="BE41" s="34">
        <f t="shared" si="27"/>
        <v>0</v>
      </c>
      <c r="BF41" s="34">
        <f>SUM(6-Instructions!$I$10)</f>
        <v>0</v>
      </c>
      <c r="BG41" s="34">
        <f t="shared" si="28"/>
        <v>1</v>
      </c>
      <c r="BH41" s="34">
        <f t="shared" si="37"/>
        <v>1</v>
      </c>
      <c r="BI41" s="34">
        <f t="shared" si="6"/>
        <v>21</v>
      </c>
    </row>
    <row r="42" spans="1:61" ht="12.75">
      <c r="A42" s="4">
        <v>36</v>
      </c>
      <c r="B42" s="4" t="s">
        <v>39</v>
      </c>
      <c r="C42" s="4" t="s">
        <v>28</v>
      </c>
      <c r="D42" s="10" t="s">
        <v>30</v>
      </c>
      <c r="E42" s="13" t="s">
        <v>23</v>
      </c>
      <c r="F42" s="8">
        <v>51.03</v>
      </c>
      <c r="G42" s="9">
        <f t="shared" si="7"/>
        <v>5</v>
      </c>
      <c r="H42" s="5">
        <f t="shared" si="38"/>
        <v>2</v>
      </c>
      <c r="I42" s="6">
        <f t="shared" si="29"/>
        <v>105</v>
      </c>
      <c r="J42" s="8">
        <v>43.9</v>
      </c>
      <c r="K42" s="9">
        <f t="shared" si="9"/>
        <v>2</v>
      </c>
      <c r="L42" s="5">
        <f t="shared" si="39"/>
        <v>5</v>
      </c>
      <c r="M42" s="6">
        <f t="shared" si="30"/>
        <v>156</v>
      </c>
      <c r="N42" s="8">
        <v>48.37</v>
      </c>
      <c r="O42" s="9">
        <f t="shared" si="10"/>
        <v>3</v>
      </c>
      <c r="P42" s="5">
        <f t="shared" si="40"/>
        <v>4</v>
      </c>
      <c r="Q42" s="6">
        <f t="shared" si="31"/>
        <v>162</v>
      </c>
      <c r="R42" s="8">
        <v>41.16</v>
      </c>
      <c r="S42" s="9">
        <f t="shared" si="11"/>
        <v>1</v>
      </c>
      <c r="T42" s="5">
        <f t="shared" si="41"/>
        <v>6</v>
      </c>
      <c r="U42" s="6">
        <f t="shared" si="32"/>
        <v>156</v>
      </c>
      <c r="V42" s="8">
        <v>49.28</v>
      </c>
      <c r="W42" s="9">
        <f t="shared" si="12"/>
        <v>4</v>
      </c>
      <c r="X42" s="5">
        <f t="shared" si="42"/>
        <v>3</v>
      </c>
      <c r="Y42" s="6">
        <f t="shared" si="33"/>
        <v>115</v>
      </c>
      <c r="Z42" s="8" t="s">
        <v>105</v>
      </c>
      <c r="AA42" s="9">
        <f t="shared" si="13"/>
        <v>0</v>
      </c>
      <c r="AB42" s="5">
        <f t="shared" si="43"/>
        <v>0</v>
      </c>
      <c r="AC42" s="6">
        <f t="shared" si="34"/>
        <v>0</v>
      </c>
      <c r="AD42" s="27"/>
      <c r="AE42" s="7">
        <f t="shared" si="14"/>
        <v>4</v>
      </c>
      <c r="AF42" s="7">
        <f>IF(Instructions!$I$10&gt;1,IF(BG42&gt;$AT$5,"",MATCH(2,AZ42:BE42,0)),"")</f>
        <v>2</v>
      </c>
      <c r="AG42" s="7">
        <f>IF(Instructions!$I$10&gt;2,IF(BG42&gt;$AU$5,"",MATCH(3,AZ42:BE42,0)),"")</f>
        <v>3</v>
      </c>
      <c r="AH42" s="7">
        <f>IF(Instructions!$I$10&gt;3,IF(BG42&gt;$AV$5,"",MATCH(4,AZ42:BE42,0)),"")</f>
        <v>5</v>
      </c>
      <c r="AI42" s="7">
        <f>IF(Instructions!$I$10&gt;4,IF(BG42&gt;$AW$5,"",MATCH(5,AZ42:BE42,0)),"")</f>
        <v>1</v>
      </c>
      <c r="AJ42" s="6">
        <f>IF(Instructions!$I$10&gt;5,IF(BG42&gt;0,"",MATCH(6,AZ42:BE42,0)),"")</f>
      </c>
      <c r="AK42" s="6" t="str">
        <f t="shared" si="35"/>
        <v>6</v>
      </c>
      <c r="AL42" s="27">
        <f t="shared" si="15"/>
      </c>
      <c r="AM42" s="6">
        <f>H42+L42+P42+T42+X42+AB42</f>
        <v>20</v>
      </c>
      <c r="AN42" s="6">
        <f t="shared" si="36"/>
        <v>694</v>
      </c>
      <c r="AO42" s="25"/>
      <c r="AP42" s="32"/>
      <c r="AQ42" s="31"/>
      <c r="AR42" s="35">
        <f t="shared" si="16"/>
        <v>51.03</v>
      </c>
      <c r="AS42" s="35">
        <f t="shared" si="17"/>
        <v>43.9</v>
      </c>
      <c r="AT42" s="35">
        <f t="shared" si="18"/>
        <v>48.37</v>
      </c>
      <c r="AU42" s="35">
        <f t="shared" si="19"/>
        <v>41.16</v>
      </c>
      <c r="AV42" s="35">
        <f t="shared" si="20"/>
        <v>49.28</v>
      </c>
      <c r="AW42" s="35">
        <f t="shared" si="21"/>
        <v>999</v>
      </c>
      <c r="AX42" s="31"/>
      <c r="AZ42" s="34">
        <f t="shared" si="22"/>
        <v>5</v>
      </c>
      <c r="BA42" s="34">
        <f t="shared" si="23"/>
        <v>2</v>
      </c>
      <c r="BB42" s="34">
        <f t="shared" si="24"/>
        <v>3</v>
      </c>
      <c r="BC42" s="34">
        <f t="shared" si="25"/>
        <v>1</v>
      </c>
      <c r="BD42" s="34">
        <f t="shared" si="26"/>
        <v>4</v>
      </c>
      <c r="BE42" s="34">
        <f t="shared" si="27"/>
        <v>0</v>
      </c>
      <c r="BF42" s="34">
        <f>SUM(6-Instructions!$I$10)</f>
        <v>0</v>
      </c>
      <c r="BG42" s="34">
        <f t="shared" si="28"/>
        <v>1</v>
      </c>
      <c r="BH42" s="34">
        <f t="shared" si="37"/>
        <v>1</v>
      </c>
      <c r="BI42" s="34">
        <f t="shared" si="6"/>
        <v>21</v>
      </c>
    </row>
    <row r="43" spans="1:61" ht="12.75">
      <c r="A43" s="4">
        <v>37</v>
      </c>
      <c r="B43" s="4" t="s">
        <v>40</v>
      </c>
      <c r="C43" s="4" t="s">
        <v>31</v>
      </c>
      <c r="D43" s="4" t="s">
        <v>32</v>
      </c>
      <c r="E43" s="11" t="s">
        <v>24</v>
      </c>
      <c r="F43" s="8">
        <v>114.72</v>
      </c>
      <c r="G43" s="9">
        <f aca="true" t="shared" si="44" ref="G43:G51">IF(AR43=999,0,RANK(AR43,$AR43:$AW43,1))</f>
        <v>4</v>
      </c>
      <c r="H43" s="5">
        <f t="shared" si="38"/>
        <v>3</v>
      </c>
      <c r="I43" s="6">
        <f aca="true" t="shared" si="45" ref="I43:I51">I42+H43</f>
        <v>108</v>
      </c>
      <c r="J43" s="8">
        <v>112.94</v>
      </c>
      <c r="K43" s="9">
        <f aca="true" t="shared" si="46" ref="K43:K51">IF(AS43=999,0,RANK(AS43,$AR43:$AW43,1))</f>
        <v>1</v>
      </c>
      <c r="L43" s="5">
        <f t="shared" si="39"/>
        <v>6</v>
      </c>
      <c r="M43" s="6">
        <f t="shared" si="30"/>
        <v>162</v>
      </c>
      <c r="N43" s="8">
        <v>114.42</v>
      </c>
      <c r="O43" s="9">
        <f aca="true" t="shared" si="47" ref="O43:O51">IF(AT43=999,0,RANK(AT43,$AR43:$AW43,1))</f>
        <v>2</v>
      </c>
      <c r="P43" s="5">
        <f t="shared" si="40"/>
        <v>5</v>
      </c>
      <c r="Q43" s="6">
        <f aca="true" t="shared" si="48" ref="Q43:Q51">Q42+P43</f>
        <v>167</v>
      </c>
      <c r="R43" s="8">
        <v>117.39</v>
      </c>
      <c r="S43" s="9">
        <f aca="true" t="shared" si="49" ref="S43:S51">IF(AU43=999,0,RANK(AU43,$AR43:$AW43,1))</f>
        <v>5</v>
      </c>
      <c r="T43" s="5">
        <f t="shared" si="41"/>
        <v>2</v>
      </c>
      <c r="U43" s="6">
        <f aca="true" t="shared" si="50" ref="U43:U51">U42+T43</f>
        <v>158</v>
      </c>
      <c r="V43" s="8">
        <v>114.62</v>
      </c>
      <c r="W43" s="9">
        <f aca="true" t="shared" si="51" ref="W43:W51">IF(AV43=999,0,RANK(AV43,$AR43:$AW43,1))</f>
        <v>3</v>
      </c>
      <c r="X43" s="5">
        <f t="shared" si="42"/>
        <v>4</v>
      </c>
      <c r="Y43" s="6">
        <f aca="true" t="shared" si="52" ref="Y43:Y51">Y42+X43</f>
        <v>119</v>
      </c>
      <c r="Z43" s="8" t="s">
        <v>105</v>
      </c>
      <c r="AA43" s="9">
        <f aca="true" t="shared" si="53" ref="AA43:AA51">IF(AW43=999,0,RANK(AW43,$AR43:$AW43,1))</f>
        <v>0</v>
      </c>
      <c r="AB43" s="5">
        <f t="shared" si="43"/>
        <v>0</v>
      </c>
      <c r="AC43" s="6">
        <f aca="true" t="shared" si="54" ref="AC43:AC51">AC42+AB43</f>
        <v>0</v>
      </c>
      <c r="AD43" s="27"/>
      <c r="AE43" s="7">
        <f t="shared" si="14"/>
        <v>2</v>
      </c>
      <c r="AF43" s="7">
        <f>IF(Instructions!$I$10&gt;1,IF(BG43&gt;$AT$5,"",MATCH(2,AZ43:BE43,0)),"")</f>
        <v>3</v>
      </c>
      <c r="AG43" s="7">
        <f>IF(Instructions!$I$10&gt;2,IF(BG43&gt;$AU$5,"",MATCH(3,AZ43:BE43,0)),"")</f>
        <v>5</v>
      </c>
      <c r="AH43" s="7">
        <f>IF(Instructions!$I$10&gt;3,IF(BG43&gt;$AV$5,"",MATCH(4,AZ43:BE43,0)),"")</f>
        <v>1</v>
      </c>
      <c r="AI43" s="7">
        <f>IF(Instructions!$I$10&gt;4,IF(BG43&gt;$AW$5,"",MATCH(5,AZ43:BE43,0)),"")</f>
        <v>4</v>
      </c>
      <c r="AJ43" s="6">
        <f>IF(Instructions!$I$10&gt;5,IF(BG43&gt;0,"",MATCH(6,AZ43:BE43,0)),"")</f>
      </c>
      <c r="AK43" s="6" t="str">
        <f t="shared" si="35"/>
        <v>6</v>
      </c>
      <c r="AL43" s="27">
        <f t="shared" si="15"/>
      </c>
      <c r="AM43" s="6">
        <f aca="true" t="shared" si="55" ref="AM43:AM51">H43+L43+P43+T43+X43+AB43</f>
        <v>20</v>
      </c>
      <c r="AN43" s="6">
        <f aca="true" t="shared" si="56" ref="AN43:AN51">AN42+AM43</f>
        <v>714</v>
      </c>
      <c r="AO43" s="25"/>
      <c r="AP43" s="32"/>
      <c r="AQ43" s="31"/>
      <c r="AR43" s="35">
        <f t="shared" si="16"/>
        <v>114.72</v>
      </c>
      <c r="AS43" s="35">
        <f t="shared" si="17"/>
        <v>112.94</v>
      </c>
      <c r="AT43" s="35">
        <f t="shared" si="18"/>
        <v>114.42</v>
      </c>
      <c r="AU43" s="35">
        <f t="shared" si="19"/>
        <v>117.39</v>
      </c>
      <c r="AV43" s="35">
        <f t="shared" si="20"/>
        <v>114.62</v>
      </c>
      <c r="AW43" s="35">
        <f t="shared" si="21"/>
        <v>999</v>
      </c>
      <c r="AX43" s="31"/>
      <c r="AZ43" s="34">
        <f t="shared" si="22"/>
        <v>4</v>
      </c>
      <c r="BA43" s="34">
        <f t="shared" si="23"/>
        <v>1</v>
      </c>
      <c r="BB43" s="34">
        <f t="shared" si="24"/>
        <v>2</v>
      </c>
      <c r="BC43" s="34">
        <f t="shared" si="25"/>
        <v>5</v>
      </c>
      <c r="BD43" s="34">
        <f t="shared" si="26"/>
        <v>3</v>
      </c>
      <c r="BE43" s="34">
        <f t="shared" si="27"/>
        <v>0</v>
      </c>
      <c r="BF43" s="34">
        <f>SUM(6-Instructions!$I$10)</f>
        <v>0</v>
      </c>
      <c r="BG43" s="34">
        <f t="shared" si="28"/>
        <v>1</v>
      </c>
      <c r="BH43" s="34">
        <f t="shared" si="37"/>
        <v>1</v>
      </c>
      <c r="BI43" s="34">
        <f t="shared" si="6"/>
        <v>21</v>
      </c>
    </row>
    <row r="44" spans="1:61" ht="12.75">
      <c r="A44" s="4">
        <v>38</v>
      </c>
      <c r="B44" s="4" t="s">
        <v>40</v>
      </c>
      <c r="C44" s="4" t="s">
        <v>31</v>
      </c>
      <c r="D44" s="4" t="s">
        <v>32</v>
      </c>
      <c r="E44" s="13" t="s">
        <v>23</v>
      </c>
      <c r="F44" s="8">
        <v>119.82</v>
      </c>
      <c r="G44" s="9">
        <f t="shared" si="44"/>
        <v>5</v>
      </c>
      <c r="H44" s="5">
        <f t="shared" si="38"/>
        <v>2</v>
      </c>
      <c r="I44" s="6">
        <f t="shared" si="45"/>
        <v>110</v>
      </c>
      <c r="J44" s="8">
        <v>119.56</v>
      </c>
      <c r="K44" s="9">
        <f t="shared" si="46"/>
        <v>4</v>
      </c>
      <c r="L44" s="5">
        <f t="shared" si="39"/>
        <v>3</v>
      </c>
      <c r="M44" s="6">
        <f t="shared" si="30"/>
        <v>165</v>
      </c>
      <c r="N44" s="8">
        <v>113.7</v>
      </c>
      <c r="O44" s="9">
        <f t="shared" si="47"/>
        <v>3</v>
      </c>
      <c r="P44" s="5">
        <f t="shared" si="40"/>
        <v>4</v>
      </c>
      <c r="Q44" s="6">
        <f t="shared" si="48"/>
        <v>171</v>
      </c>
      <c r="R44" s="8">
        <v>113.39</v>
      </c>
      <c r="S44" s="9">
        <f t="shared" si="49"/>
        <v>2</v>
      </c>
      <c r="T44" s="5">
        <f t="shared" si="41"/>
        <v>5</v>
      </c>
      <c r="U44" s="6">
        <f t="shared" si="50"/>
        <v>163</v>
      </c>
      <c r="V44" s="8">
        <v>112.06</v>
      </c>
      <c r="W44" s="9">
        <f t="shared" si="51"/>
        <v>1</v>
      </c>
      <c r="X44" s="5">
        <f t="shared" si="42"/>
        <v>6</v>
      </c>
      <c r="Y44" s="6">
        <f t="shared" si="52"/>
        <v>125</v>
      </c>
      <c r="Z44" s="8" t="s">
        <v>105</v>
      </c>
      <c r="AA44" s="9">
        <f t="shared" si="53"/>
        <v>0</v>
      </c>
      <c r="AB44" s="5">
        <f t="shared" si="43"/>
        <v>0</v>
      </c>
      <c r="AC44" s="6">
        <f t="shared" si="54"/>
        <v>0</v>
      </c>
      <c r="AD44" s="27"/>
      <c r="AE44" s="7">
        <f t="shared" si="14"/>
        <v>5</v>
      </c>
      <c r="AF44" s="7">
        <f>IF(Instructions!$I$10&gt;1,IF(BG44&gt;$AT$5,"",MATCH(2,AZ44:BE44,0)),"")</f>
        <v>4</v>
      </c>
      <c r="AG44" s="7">
        <f>IF(Instructions!$I$10&gt;2,IF(BG44&gt;$AU$5,"",MATCH(3,AZ44:BE44,0)),"")</f>
        <v>3</v>
      </c>
      <c r="AH44" s="7">
        <f>IF(Instructions!$I$10&gt;3,IF(BG44&gt;$AV$5,"",MATCH(4,AZ44:BE44,0)),"")</f>
        <v>2</v>
      </c>
      <c r="AI44" s="7">
        <f>IF(Instructions!$I$10&gt;4,IF(BG44&gt;$AW$5,"",MATCH(5,AZ44:BE44,0)),"")</f>
        <v>1</v>
      </c>
      <c r="AJ44" s="6">
        <f>IF(Instructions!$I$10&gt;5,IF(BG44&gt;0,"",MATCH(6,AZ44:BE44,0)),"")</f>
      </c>
      <c r="AK44" s="6" t="str">
        <f t="shared" si="35"/>
        <v>6</v>
      </c>
      <c r="AL44" s="27">
        <f t="shared" si="15"/>
      </c>
      <c r="AM44" s="6">
        <f t="shared" si="55"/>
        <v>20</v>
      </c>
      <c r="AN44" s="6">
        <f t="shared" si="56"/>
        <v>734</v>
      </c>
      <c r="AO44" s="25"/>
      <c r="AP44" s="32"/>
      <c r="AQ44" s="31"/>
      <c r="AR44" s="35">
        <f t="shared" si="16"/>
        <v>119.82</v>
      </c>
      <c r="AS44" s="35">
        <f t="shared" si="17"/>
        <v>119.56</v>
      </c>
      <c r="AT44" s="35">
        <f t="shared" si="18"/>
        <v>113.7</v>
      </c>
      <c r="AU44" s="35">
        <f t="shared" si="19"/>
        <v>113.39</v>
      </c>
      <c r="AV44" s="35">
        <f t="shared" si="20"/>
        <v>112.06</v>
      </c>
      <c r="AW44" s="35">
        <f t="shared" si="21"/>
        <v>999</v>
      </c>
      <c r="AX44" s="31"/>
      <c r="AZ44" s="34">
        <f t="shared" si="22"/>
        <v>5</v>
      </c>
      <c r="BA44" s="34">
        <f t="shared" si="23"/>
        <v>4</v>
      </c>
      <c r="BB44" s="34">
        <f t="shared" si="24"/>
        <v>3</v>
      </c>
      <c r="BC44" s="34">
        <f t="shared" si="25"/>
        <v>2</v>
      </c>
      <c r="BD44" s="34">
        <f t="shared" si="26"/>
        <v>1</v>
      </c>
      <c r="BE44" s="34">
        <f t="shared" si="27"/>
        <v>0</v>
      </c>
      <c r="BF44" s="34">
        <f>SUM(6-Instructions!$I$10)</f>
        <v>0</v>
      </c>
      <c r="BG44" s="34">
        <f t="shared" si="28"/>
        <v>1</v>
      </c>
      <c r="BH44" s="34">
        <f t="shared" si="37"/>
        <v>1</v>
      </c>
      <c r="BI44" s="34">
        <f t="shared" si="6"/>
        <v>21</v>
      </c>
    </row>
    <row r="45" spans="1:61" ht="12.75">
      <c r="A45" s="4">
        <v>39</v>
      </c>
      <c r="B45" s="4" t="s">
        <v>27</v>
      </c>
      <c r="C45" s="4" t="s">
        <v>31</v>
      </c>
      <c r="D45" s="4" t="s">
        <v>29</v>
      </c>
      <c r="E45" s="11" t="s">
        <v>24</v>
      </c>
      <c r="F45" s="8">
        <v>127.13</v>
      </c>
      <c r="G45" s="9">
        <f t="shared" si="44"/>
        <v>3</v>
      </c>
      <c r="H45" s="5">
        <f t="shared" si="38"/>
        <v>4</v>
      </c>
      <c r="I45" s="6">
        <f t="shared" si="45"/>
        <v>114</v>
      </c>
      <c r="J45" s="8">
        <v>112.05</v>
      </c>
      <c r="K45" s="9">
        <f t="shared" si="46"/>
        <v>1</v>
      </c>
      <c r="L45" s="5">
        <f t="shared" si="39"/>
        <v>6</v>
      </c>
      <c r="M45" s="6">
        <f t="shared" si="30"/>
        <v>171</v>
      </c>
      <c r="N45" s="8">
        <v>142.89</v>
      </c>
      <c r="O45" s="9">
        <f t="shared" si="47"/>
        <v>4</v>
      </c>
      <c r="P45" s="5">
        <f t="shared" si="40"/>
        <v>3</v>
      </c>
      <c r="Q45" s="6">
        <f t="shared" si="48"/>
        <v>174</v>
      </c>
      <c r="R45" s="8">
        <v>112.82</v>
      </c>
      <c r="S45" s="9">
        <f t="shared" si="49"/>
        <v>2</v>
      </c>
      <c r="T45" s="5">
        <f t="shared" si="41"/>
        <v>5</v>
      </c>
      <c r="U45" s="6">
        <f t="shared" si="50"/>
        <v>168</v>
      </c>
      <c r="V45" s="8" t="s">
        <v>105</v>
      </c>
      <c r="W45" s="9">
        <f t="shared" si="51"/>
        <v>0</v>
      </c>
      <c r="X45" s="5">
        <f t="shared" si="42"/>
        <v>0</v>
      </c>
      <c r="Y45" s="6">
        <f t="shared" si="52"/>
        <v>125</v>
      </c>
      <c r="Z45" s="8" t="s">
        <v>105</v>
      </c>
      <c r="AA45" s="9">
        <f t="shared" si="53"/>
        <v>0</v>
      </c>
      <c r="AB45" s="5">
        <f t="shared" si="43"/>
        <v>0</v>
      </c>
      <c r="AC45" s="6">
        <f t="shared" si="54"/>
        <v>0</v>
      </c>
      <c r="AD45" s="27"/>
      <c r="AE45" s="7">
        <f t="shared" si="14"/>
        <v>2</v>
      </c>
      <c r="AF45" s="7">
        <f>IF(Instructions!$I$10&gt;1,IF(BG45&gt;$AT$5,"",MATCH(2,AZ45:BE45,0)),"")</f>
        <v>4</v>
      </c>
      <c r="AG45" s="7">
        <f>IF(Instructions!$I$10&gt;2,IF(BG45&gt;$AU$5,"",MATCH(3,AZ45:BE45,0)),"")</f>
        <v>1</v>
      </c>
      <c r="AH45" s="7">
        <f>IF(Instructions!$I$10&gt;3,IF(BG45&gt;$AV$5,"",MATCH(4,AZ45:BE45,0)),"")</f>
        <v>3</v>
      </c>
      <c r="AI45" s="7">
        <f>IF(Instructions!$I$10&gt;4,IF(BG45&gt;$AW$5,"",MATCH(5,AZ45:BE45,0)),"")</f>
      </c>
      <c r="AJ45" s="6">
        <f>IF(Instructions!$I$10&gt;5,IF(BG45&gt;0,"",MATCH(6,AZ45:BE45,0)),"")</f>
      </c>
      <c r="AK45" s="6" t="str">
        <f t="shared" si="35"/>
        <v>5, 6</v>
      </c>
      <c r="AL45" s="27">
        <f t="shared" si="15"/>
      </c>
      <c r="AM45" s="6">
        <f t="shared" si="55"/>
        <v>18</v>
      </c>
      <c r="AN45" s="6">
        <f t="shared" si="56"/>
        <v>752</v>
      </c>
      <c r="AO45" s="25"/>
      <c r="AP45" s="32" t="s">
        <v>100</v>
      </c>
      <c r="AQ45" s="31"/>
      <c r="AR45" s="35">
        <f t="shared" si="16"/>
        <v>127.13</v>
      </c>
      <c r="AS45" s="35">
        <f t="shared" si="17"/>
        <v>112.05</v>
      </c>
      <c r="AT45" s="35">
        <f t="shared" si="18"/>
        <v>142.89</v>
      </c>
      <c r="AU45" s="35">
        <f t="shared" si="19"/>
        <v>112.82</v>
      </c>
      <c r="AV45" s="35">
        <f t="shared" si="20"/>
        <v>999</v>
      </c>
      <c r="AW45" s="35">
        <f t="shared" si="21"/>
        <v>999</v>
      </c>
      <c r="AX45" s="31"/>
      <c r="AZ45" s="34">
        <f t="shared" si="22"/>
        <v>3</v>
      </c>
      <c r="BA45" s="34">
        <f t="shared" si="23"/>
        <v>1</v>
      </c>
      <c r="BB45" s="34">
        <f t="shared" si="24"/>
        <v>4</v>
      </c>
      <c r="BC45" s="34">
        <f t="shared" si="25"/>
        <v>2</v>
      </c>
      <c r="BD45" s="34">
        <f t="shared" si="26"/>
        <v>0</v>
      </c>
      <c r="BE45" s="34">
        <f t="shared" si="27"/>
        <v>0</v>
      </c>
      <c r="BF45" s="34">
        <f>SUM(6-Instructions!$I$10)</f>
        <v>0</v>
      </c>
      <c r="BG45" s="34">
        <f t="shared" si="28"/>
        <v>2</v>
      </c>
      <c r="BH45" s="34">
        <f t="shared" si="37"/>
        <v>3</v>
      </c>
      <c r="BI45" s="34">
        <f t="shared" si="6"/>
        <v>21</v>
      </c>
    </row>
    <row r="46" spans="1:61" ht="12.75">
      <c r="A46" s="4">
        <v>40</v>
      </c>
      <c r="B46" s="4" t="s">
        <v>27</v>
      </c>
      <c r="C46" s="4" t="s">
        <v>31</v>
      </c>
      <c r="D46" s="10" t="s">
        <v>29</v>
      </c>
      <c r="E46" s="13" t="s">
        <v>23</v>
      </c>
      <c r="F46" s="8">
        <v>130.82</v>
      </c>
      <c r="G46" s="9">
        <f t="shared" si="44"/>
        <v>4</v>
      </c>
      <c r="H46" s="5">
        <f t="shared" si="38"/>
        <v>3</v>
      </c>
      <c r="I46" s="6">
        <f t="shared" si="45"/>
        <v>117</v>
      </c>
      <c r="J46" s="8">
        <v>122.7</v>
      </c>
      <c r="K46" s="9">
        <f t="shared" si="46"/>
        <v>1</v>
      </c>
      <c r="L46" s="5">
        <f t="shared" si="39"/>
        <v>6</v>
      </c>
      <c r="M46" s="6">
        <f t="shared" si="30"/>
        <v>177</v>
      </c>
      <c r="N46" s="8">
        <v>129.11</v>
      </c>
      <c r="O46" s="9">
        <f t="shared" si="47"/>
        <v>3</v>
      </c>
      <c r="P46" s="5">
        <f t="shared" si="40"/>
        <v>4</v>
      </c>
      <c r="Q46" s="6">
        <f t="shared" si="48"/>
        <v>178</v>
      </c>
      <c r="R46" s="8">
        <v>128</v>
      </c>
      <c r="S46" s="9">
        <f t="shared" si="49"/>
        <v>2</v>
      </c>
      <c r="T46" s="5">
        <f t="shared" si="41"/>
        <v>5</v>
      </c>
      <c r="U46" s="6">
        <f t="shared" si="50"/>
        <v>173</v>
      </c>
      <c r="V46" s="8">
        <v>136.83</v>
      </c>
      <c r="W46" s="9">
        <f t="shared" si="51"/>
        <v>5</v>
      </c>
      <c r="X46" s="5">
        <f t="shared" si="42"/>
        <v>2</v>
      </c>
      <c r="Y46" s="6">
        <f t="shared" si="52"/>
        <v>127</v>
      </c>
      <c r="Z46" s="8" t="s">
        <v>105</v>
      </c>
      <c r="AA46" s="9">
        <f t="shared" si="53"/>
        <v>0</v>
      </c>
      <c r="AB46" s="5">
        <f t="shared" si="43"/>
        <v>0</v>
      </c>
      <c r="AC46" s="6">
        <f t="shared" si="54"/>
        <v>0</v>
      </c>
      <c r="AD46" s="27"/>
      <c r="AE46" s="7">
        <f t="shared" si="14"/>
        <v>2</v>
      </c>
      <c r="AF46" s="7">
        <f>IF(Instructions!$I$10&gt;1,IF(BG46&gt;$AT$5,"",MATCH(2,AZ46:BE46,0)),"")</f>
        <v>4</v>
      </c>
      <c r="AG46" s="7">
        <f>IF(Instructions!$I$10&gt;2,IF(BG46&gt;$AU$5,"",MATCH(3,AZ46:BE46,0)),"")</f>
        <v>3</v>
      </c>
      <c r="AH46" s="7">
        <f>IF(Instructions!$I$10&gt;3,IF(BG46&gt;$AV$5,"",MATCH(4,AZ46:BE46,0)),"")</f>
        <v>1</v>
      </c>
      <c r="AI46" s="7">
        <f>IF(Instructions!$I$10&gt;4,IF(BG46&gt;$AW$5,"",MATCH(5,AZ46:BE46,0)),"")</f>
        <v>5</v>
      </c>
      <c r="AJ46" s="6">
        <f>IF(Instructions!$I$10&gt;5,IF(BG46&gt;0,"",MATCH(6,AZ46:BE46,0)),"")</f>
      </c>
      <c r="AK46" s="6" t="str">
        <f t="shared" si="35"/>
        <v>6</v>
      </c>
      <c r="AL46" s="27">
        <f t="shared" si="15"/>
      </c>
      <c r="AM46" s="6">
        <f t="shared" si="55"/>
        <v>20</v>
      </c>
      <c r="AN46" s="6">
        <f t="shared" si="56"/>
        <v>772</v>
      </c>
      <c r="AO46" s="25"/>
      <c r="AP46" s="32"/>
      <c r="AQ46" s="31"/>
      <c r="AR46" s="35">
        <f t="shared" si="16"/>
        <v>130.82</v>
      </c>
      <c r="AS46" s="35">
        <f t="shared" si="17"/>
        <v>122.7</v>
      </c>
      <c r="AT46" s="35">
        <f t="shared" si="18"/>
        <v>129.11</v>
      </c>
      <c r="AU46" s="35">
        <f t="shared" si="19"/>
        <v>128</v>
      </c>
      <c r="AV46" s="35">
        <f t="shared" si="20"/>
        <v>136.83</v>
      </c>
      <c r="AW46" s="35">
        <f t="shared" si="21"/>
        <v>999</v>
      </c>
      <c r="AX46" s="31"/>
      <c r="AZ46" s="34">
        <f t="shared" si="22"/>
        <v>4</v>
      </c>
      <c r="BA46" s="34">
        <f t="shared" si="23"/>
        <v>1</v>
      </c>
      <c r="BB46" s="34">
        <f t="shared" si="24"/>
        <v>3</v>
      </c>
      <c r="BC46" s="34">
        <f t="shared" si="25"/>
        <v>2</v>
      </c>
      <c r="BD46" s="34">
        <f t="shared" si="26"/>
        <v>5</v>
      </c>
      <c r="BE46" s="34">
        <f t="shared" si="27"/>
        <v>0</v>
      </c>
      <c r="BF46" s="34">
        <f>SUM(6-Instructions!$I$10)</f>
        <v>0</v>
      </c>
      <c r="BG46" s="34">
        <f t="shared" si="28"/>
        <v>1</v>
      </c>
      <c r="BH46" s="34">
        <f t="shared" si="37"/>
        <v>1</v>
      </c>
      <c r="BI46" s="34">
        <f t="shared" si="6"/>
        <v>21</v>
      </c>
    </row>
    <row r="47" spans="1:61" ht="12.75">
      <c r="A47" s="4">
        <v>41</v>
      </c>
      <c r="B47" s="15" t="s">
        <v>41</v>
      </c>
      <c r="C47" s="15" t="s">
        <v>31</v>
      </c>
      <c r="D47" s="15" t="s">
        <v>36</v>
      </c>
      <c r="E47" s="11" t="s">
        <v>24</v>
      </c>
      <c r="F47" s="8">
        <v>118.61</v>
      </c>
      <c r="G47" s="9">
        <f t="shared" si="44"/>
        <v>3</v>
      </c>
      <c r="H47" s="5">
        <f t="shared" si="38"/>
        <v>4</v>
      </c>
      <c r="I47" s="6">
        <f t="shared" si="45"/>
        <v>121</v>
      </c>
      <c r="J47" s="8">
        <v>120.35</v>
      </c>
      <c r="K47" s="9">
        <f t="shared" si="46"/>
        <v>5</v>
      </c>
      <c r="L47" s="5">
        <f t="shared" si="39"/>
        <v>2</v>
      </c>
      <c r="M47" s="6">
        <f t="shared" si="30"/>
        <v>179</v>
      </c>
      <c r="N47" s="8">
        <v>117.95</v>
      </c>
      <c r="O47" s="9">
        <f t="shared" si="47"/>
        <v>2</v>
      </c>
      <c r="P47" s="5">
        <f t="shared" si="40"/>
        <v>5</v>
      </c>
      <c r="Q47" s="6">
        <f t="shared" si="48"/>
        <v>183</v>
      </c>
      <c r="R47" s="8">
        <v>119.76</v>
      </c>
      <c r="S47" s="9">
        <f t="shared" si="49"/>
        <v>4</v>
      </c>
      <c r="T47" s="5">
        <f t="shared" si="41"/>
        <v>3</v>
      </c>
      <c r="U47" s="6">
        <f t="shared" si="50"/>
        <v>176</v>
      </c>
      <c r="V47" s="8">
        <v>116.67</v>
      </c>
      <c r="W47" s="9">
        <f t="shared" si="51"/>
        <v>1</v>
      </c>
      <c r="X47" s="5">
        <f t="shared" si="42"/>
        <v>6</v>
      </c>
      <c r="Y47" s="6">
        <f t="shared" si="52"/>
        <v>133</v>
      </c>
      <c r="Z47" s="8" t="s">
        <v>105</v>
      </c>
      <c r="AA47" s="9">
        <f t="shared" si="53"/>
        <v>0</v>
      </c>
      <c r="AB47" s="5">
        <f t="shared" si="43"/>
        <v>0</v>
      </c>
      <c r="AC47" s="6">
        <f t="shared" si="54"/>
        <v>0</v>
      </c>
      <c r="AD47" s="27"/>
      <c r="AE47" s="7">
        <f t="shared" si="14"/>
        <v>5</v>
      </c>
      <c r="AF47" s="7">
        <f>IF(Instructions!$I$10&gt;1,IF(BG47&gt;$AT$5,"",MATCH(2,AZ47:BE47,0)),"")</f>
        <v>3</v>
      </c>
      <c r="AG47" s="7">
        <f>IF(Instructions!$I$10&gt;2,IF(BG47&gt;$AU$5,"",MATCH(3,AZ47:BE47,0)),"")</f>
        <v>1</v>
      </c>
      <c r="AH47" s="7">
        <f>IF(Instructions!$I$10&gt;3,IF(BG47&gt;$AV$5,"",MATCH(4,AZ47:BE47,0)),"")</f>
        <v>4</v>
      </c>
      <c r="AI47" s="7">
        <f>IF(Instructions!$I$10&gt;4,IF(BG47&gt;$AW$5,"",MATCH(5,AZ47:BE47,0)),"")</f>
        <v>2</v>
      </c>
      <c r="AJ47" s="6">
        <f>IF(Instructions!$I$10&gt;5,IF(BG47&gt;0,"",MATCH(6,AZ47:BE47,0)),"")</f>
      </c>
      <c r="AK47" s="6" t="str">
        <f t="shared" si="35"/>
        <v>6</v>
      </c>
      <c r="AL47" s="27">
        <f t="shared" si="15"/>
      </c>
      <c r="AM47" s="6">
        <f t="shared" si="55"/>
        <v>20</v>
      </c>
      <c r="AN47" s="6">
        <f t="shared" si="56"/>
        <v>792</v>
      </c>
      <c r="AO47" s="25"/>
      <c r="AP47" s="32"/>
      <c r="AQ47" s="31"/>
      <c r="AR47" s="35">
        <f t="shared" si="16"/>
        <v>118.61</v>
      </c>
      <c r="AS47" s="35">
        <f t="shared" si="17"/>
        <v>120.35</v>
      </c>
      <c r="AT47" s="35">
        <f t="shared" si="18"/>
        <v>117.95</v>
      </c>
      <c r="AU47" s="35">
        <f t="shared" si="19"/>
        <v>119.76</v>
      </c>
      <c r="AV47" s="35">
        <f t="shared" si="20"/>
        <v>116.67</v>
      </c>
      <c r="AW47" s="35">
        <f t="shared" si="21"/>
        <v>999</v>
      </c>
      <c r="AX47" s="31"/>
      <c r="AZ47" s="34">
        <f t="shared" si="22"/>
        <v>3</v>
      </c>
      <c r="BA47" s="34">
        <f t="shared" si="23"/>
        <v>5</v>
      </c>
      <c r="BB47" s="34">
        <f t="shared" si="24"/>
        <v>2</v>
      </c>
      <c r="BC47" s="34">
        <f t="shared" si="25"/>
        <v>4</v>
      </c>
      <c r="BD47" s="34">
        <f t="shared" si="26"/>
        <v>1</v>
      </c>
      <c r="BE47" s="34">
        <f t="shared" si="27"/>
        <v>0</v>
      </c>
      <c r="BF47" s="34">
        <f>SUM(6-Instructions!$I$10)</f>
        <v>0</v>
      </c>
      <c r="BG47" s="34">
        <f t="shared" si="28"/>
        <v>1</v>
      </c>
      <c r="BH47" s="34">
        <f t="shared" si="37"/>
        <v>1</v>
      </c>
      <c r="BI47" s="34">
        <f t="shared" si="6"/>
        <v>21</v>
      </c>
    </row>
    <row r="48" spans="1:61" ht="12.75">
      <c r="A48" s="4">
        <v>42</v>
      </c>
      <c r="B48" s="15" t="s">
        <v>41</v>
      </c>
      <c r="C48" s="15" t="s">
        <v>31</v>
      </c>
      <c r="D48" s="16" t="s">
        <v>36</v>
      </c>
      <c r="E48" s="13" t="s">
        <v>23</v>
      </c>
      <c r="F48" s="8">
        <v>119.06</v>
      </c>
      <c r="G48" s="9">
        <f t="shared" si="44"/>
        <v>5</v>
      </c>
      <c r="H48" s="5">
        <f t="shared" si="38"/>
        <v>2</v>
      </c>
      <c r="I48" s="6">
        <f t="shared" si="45"/>
        <v>123</v>
      </c>
      <c r="J48" s="8">
        <v>112.98</v>
      </c>
      <c r="K48" s="9">
        <f t="shared" si="46"/>
        <v>2</v>
      </c>
      <c r="L48" s="5">
        <f t="shared" si="39"/>
        <v>5</v>
      </c>
      <c r="M48" s="6">
        <f t="shared" si="30"/>
        <v>184</v>
      </c>
      <c r="N48" s="8">
        <v>115.78</v>
      </c>
      <c r="O48" s="9">
        <f t="shared" si="47"/>
        <v>3</v>
      </c>
      <c r="P48" s="5">
        <f t="shared" si="40"/>
        <v>4</v>
      </c>
      <c r="Q48" s="6">
        <f t="shared" si="48"/>
        <v>187</v>
      </c>
      <c r="R48" s="8">
        <v>112.97</v>
      </c>
      <c r="S48" s="9">
        <f t="shared" si="49"/>
        <v>1</v>
      </c>
      <c r="T48" s="5">
        <f t="shared" si="41"/>
        <v>6</v>
      </c>
      <c r="U48" s="6">
        <f t="shared" si="50"/>
        <v>182</v>
      </c>
      <c r="V48" s="8">
        <v>115.98</v>
      </c>
      <c r="W48" s="9">
        <f t="shared" si="51"/>
        <v>4</v>
      </c>
      <c r="X48" s="5">
        <f t="shared" si="42"/>
        <v>3</v>
      </c>
      <c r="Y48" s="6">
        <f t="shared" si="52"/>
        <v>136</v>
      </c>
      <c r="Z48" s="8" t="s">
        <v>105</v>
      </c>
      <c r="AA48" s="9">
        <f t="shared" si="53"/>
        <v>0</v>
      </c>
      <c r="AB48" s="5">
        <f t="shared" si="43"/>
        <v>0</v>
      </c>
      <c r="AC48" s="6">
        <f t="shared" si="54"/>
        <v>0</v>
      </c>
      <c r="AD48" s="27"/>
      <c r="AE48" s="7">
        <f t="shared" si="14"/>
        <v>4</v>
      </c>
      <c r="AF48" s="7">
        <f>IF(Instructions!$I$10&gt;1,IF(BG48&gt;$AT$5,"",MATCH(2,AZ48:BE48,0)),"")</f>
        <v>2</v>
      </c>
      <c r="AG48" s="7">
        <f>IF(Instructions!$I$10&gt;2,IF(BG48&gt;$AU$5,"",MATCH(3,AZ48:BE48,0)),"")</f>
        <v>3</v>
      </c>
      <c r="AH48" s="7">
        <f>IF(Instructions!$I$10&gt;3,IF(BG48&gt;$AV$5,"",MATCH(4,AZ48:BE48,0)),"")</f>
        <v>5</v>
      </c>
      <c r="AI48" s="7">
        <f>IF(Instructions!$I$10&gt;4,IF(BG48&gt;$AW$5,"",MATCH(5,AZ48:BE48,0)),"")</f>
        <v>1</v>
      </c>
      <c r="AJ48" s="6">
        <f>IF(Instructions!$I$10&gt;5,IF(BG48&gt;0,"",MATCH(6,AZ48:BE48,0)),"")</f>
      </c>
      <c r="AK48" s="6" t="str">
        <f t="shared" si="35"/>
        <v>6</v>
      </c>
      <c r="AL48" s="27">
        <f t="shared" si="15"/>
      </c>
      <c r="AM48" s="6">
        <f t="shared" si="55"/>
        <v>20</v>
      </c>
      <c r="AN48" s="6">
        <f t="shared" si="56"/>
        <v>812</v>
      </c>
      <c r="AO48" s="25"/>
      <c r="AP48" s="32"/>
      <c r="AQ48" s="31"/>
      <c r="AR48" s="35">
        <f t="shared" si="16"/>
        <v>119.06</v>
      </c>
      <c r="AS48" s="35">
        <f t="shared" si="17"/>
        <v>112.98</v>
      </c>
      <c r="AT48" s="35">
        <f t="shared" si="18"/>
        <v>115.78</v>
      </c>
      <c r="AU48" s="35">
        <f t="shared" si="19"/>
        <v>112.97</v>
      </c>
      <c r="AV48" s="35">
        <f t="shared" si="20"/>
        <v>115.98</v>
      </c>
      <c r="AW48" s="35">
        <f t="shared" si="21"/>
        <v>999</v>
      </c>
      <c r="AX48" s="31"/>
      <c r="AZ48" s="34">
        <f t="shared" si="22"/>
        <v>5</v>
      </c>
      <c r="BA48" s="34">
        <f t="shared" si="23"/>
        <v>2</v>
      </c>
      <c r="BB48" s="34">
        <f t="shared" si="24"/>
        <v>3</v>
      </c>
      <c r="BC48" s="34">
        <f t="shared" si="25"/>
        <v>1</v>
      </c>
      <c r="BD48" s="34">
        <f t="shared" si="26"/>
        <v>4</v>
      </c>
      <c r="BE48" s="34">
        <f t="shared" si="27"/>
        <v>0</v>
      </c>
      <c r="BF48" s="34">
        <f>SUM(6-Instructions!$I$10)</f>
        <v>0</v>
      </c>
      <c r="BG48" s="34">
        <f t="shared" si="28"/>
        <v>1</v>
      </c>
      <c r="BH48" s="34">
        <f t="shared" si="37"/>
        <v>1</v>
      </c>
      <c r="BI48" s="34">
        <f t="shared" si="6"/>
        <v>21</v>
      </c>
    </row>
    <row r="49" spans="1:61" ht="12.75">
      <c r="A49" s="4">
        <v>43</v>
      </c>
      <c r="B49" s="15" t="s">
        <v>42</v>
      </c>
      <c r="C49" s="15" t="s">
        <v>31</v>
      </c>
      <c r="D49" s="15" t="s">
        <v>36</v>
      </c>
      <c r="E49" s="11" t="s">
        <v>24</v>
      </c>
      <c r="F49" s="8">
        <v>107.81</v>
      </c>
      <c r="G49" s="9">
        <f t="shared" si="44"/>
        <v>3</v>
      </c>
      <c r="H49" s="5">
        <f t="shared" si="38"/>
        <v>4</v>
      </c>
      <c r="I49" s="6">
        <f t="shared" si="45"/>
        <v>127</v>
      </c>
      <c r="J49" s="8">
        <v>101.63</v>
      </c>
      <c r="K49" s="9">
        <f t="shared" si="46"/>
        <v>2</v>
      </c>
      <c r="L49" s="5">
        <f t="shared" si="39"/>
        <v>5</v>
      </c>
      <c r="M49" s="6">
        <f t="shared" si="30"/>
        <v>189</v>
      </c>
      <c r="N49" s="8">
        <v>108.37</v>
      </c>
      <c r="O49" s="9">
        <f t="shared" si="47"/>
        <v>4</v>
      </c>
      <c r="P49" s="5">
        <f t="shared" si="40"/>
        <v>3</v>
      </c>
      <c r="Q49" s="6">
        <f t="shared" si="48"/>
        <v>190</v>
      </c>
      <c r="R49" s="8">
        <v>59.97</v>
      </c>
      <c r="S49" s="9">
        <f t="shared" si="49"/>
        <v>1</v>
      </c>
      <c r="T49" s="5">
        <f t="shared" si="41"/>
        <v>6</v>
      </c>
      <c r="U49" s="6">
        <f t="shared" si="50"/>
        <v>188</v>
      </c>
      <c r="V49" s="8">
        <v>116.35</v>
      </c>
      <c r="W49" s="9">
        <f t="shared" si="51"/>
        <v>5</v>
      </c>
      <c r="X49" s="5">
        <f t="shared" si="42"/>
        <v>2</v>
      </c>
      <c r="Y49" s="6">
        <f t="shared" si="52"/>
        <v>138</v>
      </c>
      <c r="Z49" s="8" t="s">
        <v>105</v>
      </c>
      <c r="AA49" s="9">
        <f t="shared" si="53"/>
        <v>0</v>
      </c>
      <c r="AB49" s="5">
        <f t="shared" si="43"/>
        <v>0</v>
      </c>
      <c r="AC49" s="6">
        <f t="shared" si="54"/>
        <v>0</v>
      </c>
      <c r="AD49" s="27"/>
      <c r="AE49" s="7">
        <f t="shared" si="14"/>
        <v>4</v>
      </c>
      <c r="AF49" s="7">
        <f>IF(Instructions!$I$10&gt;1,IF(BG49&gt;$AT$5,"",MATCH(2,AZ49:BE49,0)),"")</f>
        <v>2</v>
      </c>
      <c r="AG49" s="7">
        <f>IF(Instructions!$I$10&gt;2,IF(BG49&gt;$AU$5,"",MATCH(3,AZ49:BE49,0)),"")</f>
        <v>1</v>
      </c>
      <c r="AH49" s="7">
        <f>IF(Instructions!$I$10&gt;3,IF(BG49&gt;$AV$5,"",MATCH(4,AZ49:BE49,0)),"")</f>
        <v>3</v>
      </c>
      <c r="AI49" s="7">
        <f>IF(Instructions!$I$10&gt;4,IF(BG49&gt;$AW$5,"",MATCH(5,AZ49:BE49,0)),"")</f>
        <v>5</v>
      </c>
      <c r="AJ49" s="6">
        <f>IF(Instructions!$I$10&gt;5,IF(BG49&gt;0,"",MATCH(6,AZ49:BE49,0)),"")</f>
      </c>
      <c r="AK49" s="6" t="str">
        <f t="shared" si="35"/>
        <v>6</v>
      </c>
      <c r="AL49" s="27">
        <f t="shared" si="15"/>
      </c>
      <c r="AM49" s="6">
        <f t="shared" si="55"/>
        <v>20</v>
      </c>
      <c r="AN49" s="6">
        <f t="shared" si="56"/>
        <v>832</v>
      </c>
      <c r="AO49" s="25"/>
      <c r="AP49" s="32"/>
      <c r="AQ49" s="31"/>
      <c r="AR49" s="35">
        <f t="shared" si="16"/>
        <v>107.81</v>
      </c>
      <c r="AS49" s="35">
        <f t="shared" si="17"/>
        <v>101.63</v>
      </c>
      <c r="AT49" s="35">
        <f t="shared" si="18"/>
        <v>108.37</v>
      </c>
      <c r="AU49" s="35">
        <f t="shared" si="19"/>
        <v>59.97</v>
      </c>
      <c r="AV49" s="35">
        <f t="shared" si="20"/>
        <v>116.35</v>
      </c>
      <c r="AW49" s="35">
        <f t="shared" si="21"/>
        <v>999</v>
      </c>
      <c r="AX49" s="31"/>
      <c r="AZ49" s="34">
        <f t="shared" si="22"/>
        <v>3</v>
      </c>
      <c r="BA49" s="34">
        <f t="shared" si="23"/>
        <v>2</v>
      </c>
      <c r="BB49" s="34">
        <f t="shared" si="24"/>
        <v>4</v>
      </c>
      <c r="BC49" s="34">
        <f t="shared" si="25"/>
        <v>1</v>
      </c>
      <c r="BD49" s="34">
        <f t="shared" si="26"/>
        <v>5</v>
      </c>
      <c r="BE49" s="34">
        <f t="shared" si="27"/>
        <v>0</v>
      </c>
      <c r="BF49" s="34">
        <f>SUM(6-Instructions!$I$10)</f>
        <v>0</v>
      </c>
      <c r="BG49" s="34">
        <f t="shared" si="28"/>
        <v>1</v>
      </c>
      <c r="BH49" s="34">
        <f t="shared" si="37"/>
        <v>1</v>
      </c>
      <c r="BI49" s="34">
        <f t="shared" si="6"/>
        <v>21</v>
      </c>
    </row>
    <row r="50" spans="1:61" ht="12.75">
      <c r="A50" s="4">
        <v>44</v>
      </c>
      <c r="B50" s="15" t="s">
        <v>42</v>
      </c>
      <c r="C50" s="15" t="s">
        <v>31</v>
      </c>
      <c r="D50" s="16" t="s">
        <v>36</v>
      </c>
      <c r="E50" s="13" t="s">
        <v>23</v>
      </c>
      <c r="F50" s="8">
        <v>107.64</v>
      </c>
      <c r="G50" s="9">
        <f t="shared" si="44"/>
        <v>3</v>
      </c>
      <c r="H50" s="5">
        <f t="shared" si="38"/>
        <v>4</v>
      </c>
      <c r="I50" s="6">
        <f t="shared" si="45"/>
        <v>131</v>
      </c>
      <c r="J50" s="8">
        <v>110.84</v>
      </c>
      <c r="K50" s="9">
        <f t="shared" si="46"/>
        <v>5</v>
      </c>
      <c r="L50" s="5">
        <f t="shared" si="39"/>
        <v>2</v>
      </c>
      <c r="M50" s="6">
        <f t="shared" si="30"/>
        <v>191</v>
      </c>
      <c r="N50" s="8">
        <v>107.48</v>
      </c>
      <c r="O50" s="9">
        <f t="shared" si="47"/>
        <v>2</v>
      </c>
      <c r="P50" s="5">
        <f t="shared" si="40"/>
        <v>5</v>
      </c>
      <c r="Q50" s="6">
        <f t="shared" si="48"/>
        <v>195</v>
      </c>
      <c r="R50" s="8">
        <v>106.43</v>
      </c>
      <c r="S50" s="9">
        <f t="shared" si="49"/>
        <v>1</v>
      </c>
      <c r="T50" s="5">
        <f t="shared" si="41"/>
        <v>6</v>
      </c>
      <c r="U50" s="6">
        <f t="shared" si="50"/>
        <v>194</v>
      </c>
      <c r="V50" s="8">
        <v>110.33</v>
      </c>
      <c r="W50" s="9">
        <f t="shared" si="51"/>
        <v>4</v>
      </c>
      <c r="X50" s="5">
        <f t="shared" si="42"/>
        <v>3</v>
      </c>
      <c r="Y50" s="6">
        <f t="shared" si="52"/>
        <v>141</v>
      </c>
      <c r="Z50" s="8" t="s">
        <v>105</v>
      </c>
      <c r="AA50" s="9">
        <f t="shared" si="53"/>
        <v>0</v>
      </c>
      <c r="AB50" s="5">
        <f t="shared" si="43"/>
        <v>0</v>
      </c>
      <c r="AC50" s="6">
        <f t="shared" si="54"/>
        <v>0</v>
      </c>
      <c r="AD50" s="27"/>
      <c r="AE50" s="7">
        <f t="shared" si="14"/>
        <v>4</v>
      </c>
      <c r="AF50" s="7">
        <f>IF(Instructions!$I$10&gt;1,IF(BG50&gt;$AT$5,"",MATCH(2,AZ50:BE50,0)),"")</f>
        <v>3</v>
      </c>
      <c r="AG50" s="7">
        <f>IF(Instructions!$I$10&gt;2,IF(BG50&gt;$AU$5,"",MATCH(3,AZ50:BE50,0)),"")</f>
        <v>1</v>
      </c>
      <c r="AH50" s="7">
        <f>IF(Instructions!$I$10&gt;3,IF(BG50&gt;$AV$5,"",MATCH(4,AZ50:BE50,0)),"")</f>
        <v>5</v>
      </c>
      <c r="AI50" s="7">
        <f>IF(Instructions!$I$10&gt;4,IF(BG50&gt;$AW$5,"",MATCH(5,AZ50:BE50,0)),"")</f>
        <v>2</v>
      </c>
      <c r="AJ50" s="6">
        <f>IF(Instructions!$I$10&gt;5,IF(BG50&gt;0,"",MATCH(6,AZ50:BE50,0)),"")</f>
      </c>
      <c r="AK50" s="6" t="str">
        <f t="shared" si="35"/>
        <v>6</v>
      </c>
      <c r="AL50" s="27">
        <f t="shared" si="15"/>
      </c>
      <c r="AM50" s="6">
        <f t="shared" si="55"/>
        <v>20</v>
      </c>
      <c r="AN50" s="6">
        <f t="shared" si="56"/>
        <v>852</v>
      </c>
      <c r="AO50" s="25"/>
      <c r="AP50" s="32"/>
      <c r="AQ50" s="31"/>
      <c r="AR50" s="35">
        <f t="shared" si="16"/>
        <v>107.64</v>
      </c>
      <c r="AS50" s="35">
        <f t="shared" si="17"/>
        <v>110.84</v>
      </c>
      <c r="AT50" s="35">
        <f t="shared" si="18"/>
        <v>107.48</v>
      </c>
      <c r="AU50" s="35">
        <f t="shared" si="19"/>
        <v>106.43</v>
      </c>
      <c r="AV50" s="35">
        <f t="shared" si="20"/>
        <v>110.33</v>
      </c>
      <c r="AW50" s="35">
        <f t="shared" si="21"/>
        <v>999</v>
      </c>
      <c r="AX50" s="31"/>
      <c r="AZ50" s="34">
        <f t="shared" si="22"/>
        <v>3</v>
      </c>
      <c r="BA50" s="34">
        <f t="shared" si="23"/>
        <v>5</v>
      </c>
      <c r="BB50" s="34">
        <f t="shared" si="24"/>
        <v>2</v>
      </c>
      <c r="BC50" s="34">
        <f t="shared" si="25"/>
        <v>1</v>
      </c>
      <c r="BD50" s="34">
        <f t="shared" si="26"/>
        <v>4</v>
      </c>
      <c r="BE50" s="34">
        <f t="shared" si="27"/>
        <v>0</v>
      </c>
      <c r="BF50" s="34">
        <f>SUM(6-Instructions!$I$10)</f>
        <v>0</v>
      </c>
      <c r="BG50" s="34">
        <f t="shared" si="28"/>
        <v>1</v>
      </c>
      <c r="BH50" s="34">
        <f t="shared" si="37"/>
        <v>1</v>
      </c>
      <c r="BI50" s="34">
        <f t="shared" si="6"/>
        <v>21</v>
      </c>
    </row>
    <row r="51" spans="1:61" ht="12.75">
      <c r="A51" s="4">
        <v>45</v>
      </c>
      <c r="B51" s="97" t="s">
        <v>43</v>
      </c>
      <c r="C51" s="97"/>
      <c r="D51" s="97"/>
      <c r="E51" s="14" t="s">
        <v>26</v>
      </c>
      <c r="F51" s="8" t="s">
        <v>101</v>
      </c>
      <c r="G51" s="9">
        <f t="shared" si="44"/>
        <v>0</v>
      </c>
      <c r="H51" s="5">
        <f t="shared" si="38"/>
        <v>0</v>
      </c>
      <c r="I51" s="6">
        <f t="shared" si="45"/>
        <v>131</v>
      </c>
      <c r="J51" s="8">
        <v>524.44</v>
      </c>
      <c r="K51" s="9">
        <f t="shared" si="46"/>
        <v>2</v>
      </c>
      <c r="L51" s="5">
        <f t="shared" si="39"/>
        <v>5</v>
      </c>
      <c r="M51" s="6">
        <f t="shared" si="30"/>
        <v>196</v>
      </c>
      <c r="N51" s="8">
        <v>543.83</v>
      </c>
      <c r="O51" s="9">
        <f t="shared" si="47"/>
        <v>3</v>
      </c>
      <c r="P51" s="5">
        <f t="shared" si="40"/>
        <v>4</v>
      </c>
      <c r="Q51" s="6">
        <f t="shared" si="48"/>
        <v>199</v>
      </c>
      <c r="R51" s="8">
        <v>524.23</v>
      </c>
      <c r="S51" s="9">
        <f t="shared" si="49"/>
        <v>1</v>
      </c>
      <c r="T51" s="5">
        <f t="shared" si="41"/>
        <v>6</v>
      </c>
      <c r="U51" s="6">
        <f t="shared" si="50"/>
        <v>200</v>
      </c>
      <c r="V51" s="8" t="s">
        <v>103</v>
      </c>
      <c r="W51" s="9">
        <f t="shared" si="51"/>
        <v>0</v>
      </c>
      <c r="X51" s="5">
        <f t="shared" si="42"/>
        <v>0</v>
      </c>
      <c r="Y51" s="6">
        <f t="shared" si="52"/>
        <v>141</v>
      </c>
      <c r="Z51" s="8" t="s">
        <v>105</v>
      </c>
      <c r="AA51" s="9">
        <f t="shared" si="53"/>
        <v>0</v>
      </c>
      <c r="AB51" s="5">
        <f t="shared" si="43"/>
        <v>0</v>
      </c>
      <c r="AC51" s="6">
        <f t="shared" si="54"/>
        <v>0</v>
      </c>
      <c r="AD51" s="27"/>
      <c r="AE51" s="7">
        <f t="shared" si="14"/>
        <v>4</v>
      </c>
      <c r="AF51" s="7">
        <f>IF(Instructions!$I$10&gt;1,IF(BG51&gt;$AT$5,"",MATCH(2,AZ51:BE51,0)),"")</f>
        <v>2</v>
      </c>
      <c r="AG51" s="7">
        <f>IF(Instructions!$I$10&gt;2,IF(BG51&gt;$AU$5,"",MATCH(3,AZ51:BE51,0)),"")</f>
        <v>3</v>
      </c>
      <c r="AH51" s="7">
        <f>IF(Instructions!$I$10&gt;3,IF(BG51&gt;$AV$5,"",MATCH(4,AZ51:BE51,0)),"")</f>
      </c>
      <c r="AI51" s="7">
        <f>IF(Instructions!$I$10&gt;4,IF(BG51&gt;$AW$5,"",MATCH(5,AZ51:BE51,0)),"")</f>
      </c>
      <c r="AJ51" s="6">
        <f>IF(Instructions!$I$10&gt;5,IF(BG51&gt;0,"",MATCH(6,AZ51:BE51,0)),"")</f>
      </c>
      <c r="AK51" s="6" t="str">
        <f t="shared" si="35"/>
        <v>1, 5, 6</v>
      </c>
      <c r="AL51" s="27">
        <f t="shared" si="15"/>
      </c>
      <c r="AM51" s="6">
        <f t="shared" si="55"/>
        <v>15</v>
      </c>
      <c r="AN51" s="6">
        <f t="shared" si="56"/>
        <v>867</v>
      </c>
      <c r="AO51" s="25"/>
      <c r="AP51" s="32" t="s">
        <v>102</v>
      </c>
      <c r="AQ51" s="31"/>
      <c r="AR51" s="35">
        <f t="shared" si="16"/>
        <v>999</v>
      </c>
      <c r="AS51" s="35">
        <f t="shared" si="17"/>
        <v>524.44</v>
      </c>
      <c r="AT51" s="35">
        <f t="shared" si="18"/>
        <v>543.83</v>
      </c>
      <c r="AU51" s="35">
        <f t="shared" si="19"/>
        <v>524.23</v>
      </c>
      <c r="AV51" s="35">
        <f t="shared" si="20"/>
        <v>999</v>
      </c>
      <c r="AW51" s="35">
        <f t="shared" si="21"/>
        <v>999</v>
      </c>
      <c r="AX51" s="31"/>
      <c r="AZ51" s="34">
        <f t="shared" si="22"/>
        <v>0</v>
      </c>
      <c r="BA51" s="34">
        <f t="shared" si="23"/>
        <v>2</v>
      </c>
      <c r="BB51" s="34">
        <f t="shared" si="24"/>
        <v>3</v>
      </c>
      <c r="BC51" s="34">
        <f t="shared" si="25"/>
        <v>1</v>
      </c>
      <c r="BD51" s="34">
        <f t="shared" si="26"/>
        <v>0</v>
      </c>
      <c r="BE51" s="34">
        <f t="shared" si="27"/>
        <v>0</v>
      </c>
      <c r="BF51" s="34">
        <f>SUM(6-Instructions!$I$10)</f>
        <v>0</v>
      </c>
      <c r="BG51" s="34">
        <f t="shared" si="28"/>
        <v>3</v>
      </c>
      <c r="BH51" s="34">
        <f t="shared" si="37"/>
        <v>6</v>
      </c>
      <c r="BI51" s="34">
        <f t="shared" si="6"/>
        <v>21</v>
      </c>
    </row>
    <row r="52" spans="4:49" s="36" customFormat="1" ht="13.5" thickBot="1">
      <c r="D52" s="49"/>
      <c r="E52" s="28"/>
      <c r="F52" s="50"/>
      <c r="G52" s="51"/>
      <c r="H52" s="51"/>
      <c r="I52" s="28"/>
      <c r="J52" s="50"/>
      <c r="K52" s="51"/>
      <c r="L52" s="51"/>
      <c r="M52" s="28"/>
      <c r="N52" s="50"/>
      <c r="O52" s="51"/>
      <c r="P52" s="51"/>
      <c r="Q52" s="28"/>
      <c r="R52" s="50"/>
      <c r="S52" s="51"/>
      <c r="T52" s="51"/>
      <c r="U52" s="28"/>
      <c r="V52" s="50"/>
      <c r="W52" s="51"/>
      <c r="X52" s="51"/>
      <c r="Y52" s="28"/>
      <c r="Z52" s="52"/>
      <c r="AA52" s="51"/>
      <c r="AB52" s="51"/>
      <c r="AC52" s="28"/>
      <c r="AD52" s="57"/>
      <c r="AE52" s="33"/>
      <c r="AF52" s="33"/>
      <c r="AG52" s="33"/>
      <c r="AH52" s="33"/>
      <c r="AI52" s="33"/>
      <c r="AJ52" s="57"/>
      <c r="AK52" s="57"/>
      <c r="AL52" s="57"/>
      <c r="AM52" s="57"/>
      <c r="AN52" s="57"/>
      <c r="AO52" s="33"/>
      <c r="AP52" s="33"/>
      <c r="AR52" s="37"/>
      <c r="AS52" s="37"/>
      <c r="AT52" s="37"/>
      <c r="AU52" s="37"/>
      <c r="AV52" s="37"/>
      <c r="AW52" s="37"/>
    </row>
    <row r="53" spans="6:42" s="31" customFormat="1" ht="12.75">
      <c r="F53" s="25"/>
      <c r="G53" s="39"/>
      <c r="H53" s="39"/>
      <c r="I53" s="27"/>
      <c r="K53" s="39"/>
      <c r="L53" s="39"/>
      <c r="M53" s="27"/>
      <c r="O53" s="39"/>
      <c r="P53" s="39"/>
      <c r="Q53" s="27"/>
      <c r="S53" s="39"/>
      <c r="T53" s="39"/>
      <c r="U53" s="27"/>
      <c r="W53" s="39"/>
      <c r="X53" s="39"/>
      <c r="Y53" s="27"/>
      <c r="AA53" s="39"/>
      <c r="AB53" s="39"/>
      <c r="AC53" s="27"/>
      <c r="AD53" s="27"/>
      <c r="AE53" s="25"/>
      <c r="AF53" s="25"/>
      <c r="AG53" s="25"/>
      <c r="AH53" s="25"/>
      <c r="AI53" s="25"/>
      <c r="AJ53" s="27"/>
      <c r="AK53" s="27"/>
      <c r="AL53" s="27"/>
      <c r="AM53" s="53"/>
      <c r="AN53" s="27"/>
      <c r="AO53" s="25"/>
      <c r="AP53" s="25"/>
    </row>
    <row r="54" spans="4:42" s="34" customFormat="1" ht="12.75">
      <c r="D54" s="29"/>
      <c r="E54" s="29"/>
      <c r="F54" s="29"/>
      <c r="G54" s="54"/>
      <c r="H54" s="54"/>
      <c r="I54" s="55">
        <f>I51</f>
        <v>131</v>
      </c>
      <c r="J54" s="29"/>
      <c r="K54" s="54"/>
      <c r="L54" s="54"/>
      <c r="M54" s="55">
        <f>M51</f>
        <v>196</v>
      </c>
      <c r="N54" s="29"/>
      <c r="O54" s="54"/>
      <c r="P54" s="54"/>
      <c r="Q54" s="55">
        <f>Q51</f>
        <v>199</v>
      </c>
      <c r="R54" s="29"/>
      <c r="S54" s="54"/>
      <c r="T54" s="54"/>
      <c r="U54" s="55">
        <f>U51</f>
        <v>200</v>
      </c>
      <c r="V54" s="29"/>
      <c r="W54" s="54"/>
      <c r="X54" s="54"/>
      <c r="Y54" s="55">
        <f>Y51</f>
        <v>141</v>
      </c>
      <c r="Z54" s="29"/>
      <c r="AA54" s="54"/>
      <c r="AB54" s="54"/>
      <c r="AC54" s="55">
        <f>AC51</f>
        <v>0</v>
      </c>
      <c r="AD54" s="25"/>
      <c r="AE54" s="25"/>
      <c r="AF54" s="25"/>
      <c r="AG54" s="25"/>
      <c r="AH54" s="25"/>
      <c r="AI54" s="25"/>
      <c r="AJ54" s="25"/>
      <c r="AK54" s="25"/>
      <c r="AL54" s="25"/>
      <c r="AM54" s="31"/>
      <c r="AN54" s="53"/>
      <c r="AO54" s="25"/>
      <c r="AP54" s="25"/>
    </row>
    <row r="55" spans="4:42" s="34" customFormat="1" ht="12.75">
      <c r="D55" s="29" t="s">
        <v>0</v>
      </c>
      <c r="F55" s="98" t="str">
        <f>F5</f>
        <v>Portland</v>
      </c>
      <c r="G55" s="98"/>
      <c r="H55" s="98"/>
      <c r="I55" s="55">
        <f>H58</f>
        <v>5</v>
      </c>
      <c r="J55" s="99" t="str">
        <f>J5</f>
        <v>Radford</v>
      </c>
      <c r="K55" s="88"/>
      <c r="L55" s="88"/>
      <c r="M55" s="55">
        <f>I58</f>
        <v>3</v>
      </c>
      <c r="N55" s="99" t="str">
        <f>N5</f>
        <v>Sherwood B</v>
      </c>
      <c r="O55" s="88"/>
      <c r="P55" s="88"/>
      <c r="Q55" s="55">
        <f>J58</f>
        <v>2</v>
      </c>
      <c r="R55" s="99" t="str">
        <f>R5</f>
        <v>Rykneld</v>
      </c>
      <c r="S55" s="88"/>
      <c r="T55" s="88"/>
      <c r="U55" s="55">
        <f>K58</f>
        <v>1</v>
      </c>
      <c r="V55" s="99" t="str">
        <f>V5</f>
        <v>Worksop B</v>
      </c>
      <c r="W55" s="88"/>
      <c r="X55" s="88"/>
      <c r="Y55" s="55">
        <f>L58</f>
        <v>4</v>
      </c>
      <c r="Z55" s="99" t="str">
        <f>Z5</f>
        <v>Mansfield B</v>
      </c>
      <c r="AA55" s="88"/>
      <c r="AB55" s="88"/>
      <c r="AC55" s="55">
        <f>M58</f>
        <v>6</v>
      </c>
      <c r="AD55" s="25"/>
      <c r="AE55" s="25"/>
      <c r="AF55" s="25"/>
      <c r="AG55" s="25"/>
      <c r="AH55" s="25"/>
      <c r="AI55" s="25"/>
      <c r="AJ55" s="25"/>
      <c r="AK55" s="25"/>
      <c r="AL55" s="25"/>
      <c r="AM55" s="31"/>
      <c r="AN55" s="53"/>
      <c r="AO55" s="25"/>
      <c r="AP55" s="25"/>
    </row>
    <row r="56" spans="5:42" s="34" customFormat="1" ht="12.75">
      <c r="E56" s="29"/>
      <c r="F56" s="48"/>
      <c r="G56" s="48"/>
      <c r="J56" s="48"/>
      <c r="K56" s="48"/>
      <c r="N56" s="48"/>
      <c r="O56" s="48"/>
      <c r="R56" s="48"/>
      <c r="S56" s="48"/>
      <c r="V56" s="48"/>
      <c r="W56" s="48"/>
      <c r="Z56" s="48"/>
      <c r="AA56" s="48"/>
      <c r="AD56" s="25"/>
      <c r="AE56" s="25"/>
      <c r="AF56" s="25"/>
      <c r="AG56" s="25"/>
      <c r="AH56" s="25"/>
      <c r="AI56" s="25"/>
      <c r="AJ56" s="25"/>
      <c r="AK56" s="31"/>
      <c r="AL56" s="25"/>
      <c r="AM56" s="31"/>
      <c r="AN56" s="31"/>
      <c r="AO56" s="31"/>
      <c r="AP56" s="31"/>
    </row>
    <row r="57" spans="5:42" s="34" customFormat="1" ht="12.75">
      <c r="E57" s="29"/>
      <c r="F57" s="48"/>
      <c r="G57" s="48"/>
      <c r="H57" s="56">
        <f>I54</f>
        <v>131</v>
      </c>
      <c r="I57" s="56">
        <f>M54</f>
        <v>196</v>
      </c>
      <c r="J57" s="56">
        <f>Q54</f>
        <v>199</v>
      </c>
      <c r="K57" s="56">
        <f>U54</f>
        <v>200</v>
      </c>
      <c r="L57" s="56">
        <f>Y54</f>
        <v>141</v>
      </c>
      <c r="M57" s="56">
        <f>AC54</f>
        <v>0</v>
      </c>
      <c r="N57" s="48"/>
      <c r="O57" s="48"/>
      <c r="R57" s="48"/>
      <c r="S57" s="48"/>
      <c r="V57" s="48"/>
      <c r="W57" s="48"/>
      <c r="Z57" s="48" t="s">
        <v>11</v>
      </c>
      <c r="AA57" s="48"/>
      <c r="AC57" s="34">
        <f>SUM(AM7:AM52)</f>
        <v>867</v>
      </c>
      <c r="AD57" s="25"/>
      <c r="AE57" s="25"/>
      <c r="AF57" s="25"/>
      <c r="AG57" s="25"/>
      <c r="AH57" s="25"/>
      <c r="AI57" s="25"/>
      <c r="AJ57" s="25"/>
      <c r="AK57" s="31"/>
      <c r="AL57" s="25"/>
      <c r="AM57" s="31"/>
      <c r="AN57" s="31"/>
      <c r="AO57" s="31"/>
      <c r="AP57" s="31"/>
    </row>
    <row r="58" spans="5:42" s="34" customFormat="1" ht="12.75">
      <c r="E58" s="29"/>
      <c r="F58" s="48"/>
      <c r="G58" s="48"/>
      <c r="H58" s="56">
        <f aca="true" t="shared" si="57" ref="H58:M58">RANK(H57,$H$57:$M$57,0)</f>
        <v>5</v>
      </c>
      <c r="I58" s="56">
        <f t="shared" si="57"/>
        <v>3</v>
      </c>
      <c r="J58" s="56">
        <f t="shared" si="57"/>
        <v>2</v>
      </c>
      <c r="K58" s="56">
        <f t="shared" si="57"/>
        <v>1</v>
      </c>
      <c r="L58" s="56">
        <f t="shared" si="57"/>
        <v>4</v>
      </c>
      <c r="M58" s="56">
        <f t="shared" si="57"/>
        <v>6</v>
      </c>
      <c r="N58" s="48"/>
      <c r="O58" s="48"/>
      <c r="R58" s="48"/>
      <c r="S58" s="48"/>
      <c r="V58" s="48"/>
      <c r="W58" s="48"/>
      <c r="Z58" s="48" t="s">
        <v>12</v>
      </c>
      <c r="AA58" s="48"/>
      <c r="AC58" s="34">
        <f>I54+M54+Q54+U54+Y54+AC54</f>
        <v>867</v>
      </c>
      <c r="AD58" s="25"/>
      <c r="AE58" s="25"/>
      <c r="AF58" s="25"/>
      <c r="AG58" s="25"/>
      <c r="AH58" s="25"/>
      <c r="AI58" s="25"/>
      <c r="AJ58" s="25"/>
      <c r="AK58" s="31"/>
      <c r="AL58" s="25"/>
      <c r="AM58" s="31"/>
      <c r="AN58" s="31"/>
      <c r="AO58" s="31"/>
      <c r="AP58" s="31"/>
    </row>
    <row r="59" spans="5:42" s="34" customFormat="1" ht="12.75">
      <c r="E59" s="29"/>
      <c r="F59" s="48"/>
      <c r="G59" s="48"/>
      <c r="J59" s="48"/>
      <c r="K59" s="48"/>
      <c r="N59" s="48"/>
      <c r="O59" s="48"/>
      <c r="R59" s="48"/>
      <c r="S59" s="48"/>
      <c r="V59" s="48"/>
      <c r="W59" s="48"/>
      <c r="Z59" s="48"/>
      <c r="AA59" s="48"/>
      <c r="AD59" s="25"/>
      <c r="AE59" s="25"/>
      <c r="AF59" s="25"/>
      <c r="AG59" s="25"/>
      <c r="AH59" s="25"/>
      <c r="AI59" s="25"/>
      <c r="AJ59" s="25"/>
      <c r="AK59" s="31"/>
      <c r="AL59" s="25"/>
      <c r="AM59" s="31"/>
      <c r="AN59" s="31"/>
      <c r="AO59" s="31"/>
      <c r="AP59" s="31"/>
    </row>
    <row r="60" spans="5:42" s="34" customFormat="1" ht="12.75">
      <c r="E60" s="29"/>
      <c r="F60" s="48"/>
      <c r="G60" s="48"/>
      <c r="J60" s="48"/>
      <c r="K60" s="48"/>
      <c r="N60" s="48"/>
      <c r="O60" s="48"/>
      <c r="R60" s="48"/>
      <c r="S60" s="48"/>
      <c r="V60" s="48"/>
      <c r="W60" s="48"/>
      <c r="Z60" s="48"/>
      <c r="AA60" s="48"/>
      <c r="AD60" s="25"/>
      <c r="AE60" s="25"/>
      <c r="AF60" s="25"/>
      <c r="AG60" s="25"/>
      <c r="AH60" s="25"/>
      <c r="AI60" s="25"/>
      <c r="AJ60" s="25"/>
      <c r="AK60" s="31"/>
      <c r="AL60" s="25"/>
      <c r="AM60" s="31"/>
      <c r="AN60" s="31"/>
      <c r="AO60" s="31"/>
      <c r="AP60" s="31"/>
    </row>
    <row r="61" spans="5:42" s="34" customFormat="1" ht="12.75">
      <c r="E61" s="29"/>
      <c r="F61" s="48"/>
      <c r="G61" s="48"/>
      <c r="J61" s="48"/>
      <c r="K61" s="48"/>
      <c r="N61" s="48"/>
      <c r="O61" s="48"/>
      <c r="R61" s="48"/>
      <c r="S61" s="48"/>
      <c r="V61" s="48"/>
      <c r="W61" s="48"/>
      <c r="Z61" s="48"/>
      <c r="AA61" s="48"/>
      <c r="AD61" s="25"/>
      <c r="AE61" s="25"/>
      <c r="AF61" s="25"/>
      <c r="AG61" s="25"/>
      <c r="AH61" s="25"/>
      <c r="AI61" s="25"/>
      <c r="AJ61" s="25"/>
      <c r="AK61" s="31"/>
      <c r="AL61" s="25"/>
      <c r="AM61" s="31"/>
      <c r="AN61" s="31"/>
      <c r="AO61" s="31"/>
      <c r="AP61" s="31"/>
    </row>
    <row r="62" spans="5:42" s="34" customFormat="1" ht="12.75">
      <c r="E62" s="29"/>
      <c r="F62" s="48"/>
      <c r="G62" s="48"/>
      <c r="J62" s="48"/>
      <c r="K62" s="48"/>
      <c r="N62" s="48"/>
      <c r="O62" s="48"/>
      <c r="R62" s="48"/>
      <c r="S62" s="48"/>
      <c r="V62" s="48"/>
      <c r="W62" s="48"/>
      <c r="Z62" s="48"/>
      <c r="AA62" s="48"/>
      <c r="AD62" s="25"/>
      <c r="AE62" s="25"/>
      <c r="AF62" s="25"/>
      <c r="AG62" s="25"/>
      <c r="AH62" s="25"/>
      <c r="AI62" s="25"/>
      <c r="AJ62" s="25"/>
      <c r="AK62" s="31"/>
      <c r="AL62" s="25"/>
      <c r="AM62" s="31"/>
      <c r="AN62" s="31"/>
      <c r="AO62" s="31"/>
      <c r="AP62" s="31"/>
    </row>
    <row r="63" spans="5:42" s="34" customFormat="1" ht="12.75">
      <c r="E63" s="29"/>
      <c r="F63" s="48"/>
      <c r="G63" s="48"/>
      <c r="J63" s="48"/>
      <c r="K63" s="48"/>
      <c r="N63" s="48"/>
      <c r="O63" s="48"/>
      <c r="R63" s="48"/>
      <c r="S63" s="48"/>
      <c r="V63" s="48"/>
      <c r="W63" s="48"/>
      <c r="Z63" s="48"/>
      <c r="AA63" s="48"/>
      <c r="AD63" s="25"/>
      <c r="AE63" s="25"/>
      <c r="AF63" s="25"/>
      <c r="AG63" s="25"/>
      <c r="AH63" s="25"/>
      <c r="AI63" s="25"/>
      <c r="AJ63" s="25"/>
      <c r="AK63" s="31"/>
      <c r="AL63" s="25"/>
      <c r="AM63" s="31"/>
      <c r="AN63" s="31"/>
      <c r="AO63" s="31"/>
      <c r="AP63" s="31"/>
    </row>
    <row r="64" spans="5:42" s="34" customFormat="1" ht="12.75">
      <c r="E64" s="29"/>
      <c r="F64" s="48"/>
      <c r="G64" s="48"/>
      <c r="J64" s="48"/>
      <c r="K64" s="48"/>
      <c r="N64" s="48"/>
      <c r="O64" s="48"/>
      <c r="R64" s="48"/>
      <c r="S64" s="48"/>
      <c r="V64" s="48"/>
      <c r="W64" s="48"/>
      <c r="Z64" s="48"/>
      <c r="AA64" s="48"/>
      <c r="AD64" s="25"/>
      <c r="AE64" s="25"/>
      <c r="AF64" s="25"/>
      <c r="AG64" s="25"/>
      <c r="AH64" s="25"/>
      <c r="AI64" s="25"/>
      <c r="AJ64" s="25"/>
      <c r="AK64" s="31"/>
      <c r="AL64" s="25"/>
      <c r="AM64" s="31"/>
      <c r="AN64" s="31"/>
      <c r="AO64" s="31"/>
      <c r="AP64" s="31"/>
    </row>
    <row r="65" spans="5:42" s="34" customFormat="1" ht="12.75">
      <c r="E65" s="29"/>
      <c r="F65" s="48"/>
      <c r="G65" s="48"/>
      <c r="J65" s="48"/>
      <c r="K65" s="48"/>
      <c r="N65" s="48"/>
      <c r="O65" s="48"/>
      <c r="R65" s="48"/>
      <c r="S65" s="48"/>
      <c r="V65" s="48"/>
      <c r="W65" s="48"/>
      <c r="Z65" s="48"/>
      <c r="AA65" s="48"/>
      <c r="AD65" s="25"/>
      <c r="AE65" s="25"/>
      <c r="AF65" s="25"/>
      <c r="AG65" s="25"/>
      <c r="AH65" s="25"/>
      <c r="AI65" s="25"/>
      <c r="AJ65" s="25"/>
      <c r="AK65" s="31"/>
      <c r="AL65" s="25"/>
      <c r="AM65" s="31"/>
      <c r="AN65" s="31"/>
      <c r="AO65" s="31"/>
      <c r="AP65" s="31"/>
    </row>
    <row r="66" spans="5:42" s="34" customFormat="1" ht="12.75">
      <c r="E66" s="29"/>
      <c r="F66" s="48"/>
      <c r="G66" s="48"/>
      <c r="J66" s="48"/>
      <c r="K66" s="48"/>
      <c r="N66" s="48"/>
      <c r="O66" s="48"/>
      <c r="R66" s="48"/>
      <c r="S66" s="48"/>
      <c r="V66" s="48"/>
      <c r="W66" s="48"/>
      <c r="Z66" s="48"/>
      <c r="AA66" s="48"/>
      <c r="AD66" s="25"/>
      <c r="AE66" s="25"/>
      <c r="AF66" s="25"/>
      <c r="AG66" s="25"/>
      <c r="AH66" s="25"/>
      <c r="AI66" s="25"/>
      <c r="AJ66" s="25"/>
      <c r="AK66" s="31"/>
      <c r="AL66" s="25"/>
      <c r="AM66" s="31"/>
      <c r="AN66" s="31"/>
      <c r="AO66" s="31"/>
      <c r="AP66" s="31"/>
    </row>
    <row r="67" spans="5:42" s="34" customFormat="1" ht="12.75">
      <c r="E67" s="29"/>
      <c r="F67" s="48"/>
      <c r="G67" s="48"/>
      <c r="J67" s="48"/>
      <c r="K67" s="48"/>
      <c r="N67" s="48"/>
      <c r="O67" s="48"/>
      <c r="R67" s="48"/>
      <c r="S67" s="48"/>
      <c r="V67" s="48"/>
      <c r="W67" s="48"/>
      <c r="Z67" s="48"/>
      <c r="AA67" s="48"/>
      <c r="AD67" s="25"/>
      <c r="AE67" s="25"/>
      <c r="AF67" s="25"/>
      <c r="AG67" s="25"/>
      <c r="AH67" s="25"/>
      <c r="AI67" s="25"/>
      <c r="AJ67" s="25"/>
      <c r="AK67" s="31"/>
      <c r="AL67" s="25"/>
      <c r="AM67" s="31"/>
      <c r="AN67" s="31"/>
      <c r="AO67" s="31"/>
      <c r="AP67" s="31"/>
    </row>
    <row r="68" spans="5:42" s="34" customFormat="1" ht="12.75">
      <c r="E68" s="29"/>
      <c r="F68" s="48"/>
      <c r="G68" s="48"/>
      <c r="J68" s="48"/>
      <c r="K68" s="48"/>
      <c r="N68" s="48"/>
      <c r="O68" s="48"/>
      <c r="R68" s="48"/>
      <c r="S68" s="48"/>
      <c r="V68" s="48"/>
      <c r="W68" s="48"/>
      <c r="Z68" s="48"/>
      <c r="AA68" s="48"/>
      <c r="AD68" s="25"/>
      <c r="AE68" s="25"/>
      <c r="AF68" s="25"/>
      <c r="AG68" s="25"/>
      <c r="AH68" s="25"/>
      <c r="AI68" s="25"/>
      <c r="AJ68" s="25"/>
      <c r="AK68" s="31"/>
      <c r="AL68" s="25"/>
      <c r="AM68" s="31"/>
      <c r="AN68" s="31"/>
      <c r="AO68" s="31"/>
      <c r="AP68" s="31"/>
    </row>
    <row r="69" spans="5:42" s="34" customFormat="1" ht="12.75">
      <c r="E69" s="29"/>
      <c r="F69" s="48"/>
      <c r="G69" s="48"/>
      <c r="J69" s="48"/>
      <c r="K69" s="48"/>
      <c r="N69" s="48"/>
      <c r="O69" s="48"/>
      <c r="R69" s="48"/>
      <c r="S69" s="48"/>
      <c r="V69" s="48"/>
      <c r="W69" s="48"/>
      <c r="Z69" s="48"/>
      <c r="AA69" s="48"/>
      <c r="AD69" s="25"/>
      <c r="AE69" s="25"/>
      <c r="AF69" s="25"/>
      <c r="AG69" s="25"/>
      <c r="AH69" s="25"/>
      <c r="AI69" s="25"/>
      <c r="AJ69" s="25"/>
      <c r="AK69" s="31"/>
      <c r="AL69" s="25"/>
      <c r="AM69" s="31"/>
      <c r="AN69" s="31"/>
      <c r="AO69" s="31"/>
      <c r="AP69" s="31"/>
    </row>
    <row r="70" spans="5:42" s="34" customFormat="1" ht="12.75">
      <c r="E70" s="29"/>
      <c r="F70" s="48"/>
      <c r="G70" s="48"/>
      <c r="J70" s="48"/>
      <c r="K70" s="48"/>
      <c r="N70" s="48"/>
      <c r="O70" s="48"/>
      <c r="R70" s="48"/>
      <c r="S70" s="48"/>
      <c r="V70" s="48"/>
      <c r="W70" s="48"/>
      <c r="Z70" s="48"/>
      <c r="AA70" s="48"/>
      <c r="AD70" s="25"/>
      <c r="AE70" s="25"/>
      <c r="AF70" s="25"/>
      <c r="AG70" s="25"/>
      <c r="AH70" s="25"/>
      <c r="AI70" s="25"/>
      <c r="AJ70" s="25"/>
      <c r="AK70" s="31"/>
      <c r="AL70" s="25"/>
      <c r="AM70" s="31"/>
      <c r="AN70" s="31"/>
      <c r="AO70" s="31"/>
      <c r="AP70" s="31"/>
    </row>
    <row r="71" spans="5:42" s="34" customFormat="1" ht="12.75">
      <c r="E71" s="29"/>
      <c r="F71" s="48"/>
      <c r="G71" s="48"/>
      <c r="J71" s="48"/>
      <c r="K71" s="48"/>
      <c r="N71" s="48"/>
      <c r="O71" s="48"/>
      <c r="R71" s="48"/>
      <c r="S71" s="48"/>
      <c r="V71" s="48"/>
      <c r="W71" s="48"/>
      <c r="Z71" s="48"/>
      <c r="AA71" s="48"/>
      <c r="AD71" s="25"/>
      <c r="AE71" s="25"/>
      <c r="AF71" s="25"/>
      <c r="AG71" s="25"/>
      <c r="AH71" s="25"/>
      <c r="AI71" s="25"/>
      <c r="AJ71" s="25"/>
      <c r="AK71" s="31"/>
      <c r="AL71" s="25"/>
      <c r="AM71" s="31"/>
      <c r="AN71" s="31"/>
      <c r="AO71" s="31"/>
      <c r="AP71" s="31"/>
    </row>
    <row r="72" spans="5:42" s="34" customFormat="1" ht="12.75">
      <c r="E72" s="29"/>
      <c r="F72" s="48"/>
      <c r="G72" s="48"/>
      <c r="J72" s="48"/>
      <c r="K72" s="48"/>
      <c r="N72" s="48"/>
      <c r="O72" s="48"/>
      <c r="R72" s="48"/>
      <c r="S72" s="48"/>
      <c r="V72" s="48"/>
      <c r="W72" s="48"/>
      <c r="Z72" s="48"/>
      <c r="AA72" s="48"/>
      <c r="AD72" s="25"/>
      <c r="AE72" s="25"/>
      <c r="AF72" s="25"/>
      <c r="AG72" s="25"/>
      <c r="AH72" s="25"/>
      <c r="AI72" s="25"/>
      <c r="AJ72" s="25"/>
      <c r="AK72" s="31"/>
      <c r="AL72" s="25"/>
      <c r="AM72" s="31"/>
      <c r="AN72" s="31"/>
      <c r="AO72" s="31"/>
      <c r="AP72" s="31"/>
    </row>
    <row r="73" spans="5:42" s="34" customFormat="1" ht="12.75">
      <c r="E73" s="29"/>
      <c r="F73" s="48"/>
      <c r="G73" s="48"/>
      <c r="J73" s="48"/>
      <c r="K73" s="48"/>
      <c r="N73" s="48"/>
      <c r="O73" s="48"/>
      <c r="R73" s="48"/>
      <c r="S73" s="48"/>
      <c r="V73" s="48"/>
      <c r="W73" s="48"/>
      <c r="Z73" s="48"/>
      <c r="AA73" s="48"/>
      <c r="AD73" s="25"/>
      <c r="AE73" s="25"/>
      <c r="AF73" s="25"/>
      <c r="AG73" s="25"/>
      <c r="AH73" s="25"/>
      <c r="AI73" s="25"/>
      <c r="AJ73" s="25"/>
      <c r="AK73" s="31"/>
      <c r="AL73" s="25"/>
      <c r="AM73" s="31"/>
      <c r="AN73" s="31"/>
      <c r="AO73" s="31"/>
      <c r="AP73" s="31"/>
    </row>
    <row r="74" spans="5:42" s="34" customFormat="1" ht="12.75">
      <c r="E74" s="29"/>
      <c r="F74" s="48"/>
      <c r="G74" s="48"/>
      <c r="J74" s="48"/>
      <c r="K74" s="48"/>
      <c r="N74" s="48"/>
      <c r="O74" s="48"/>
      <c r="R74" s="48"/>
      <c r="S74" s="48"/>
      <c r="V74" s="48"/>
      <c r="W74" s="48"/>
      <c r="Z74" s="48"/>
      <c r="AA74" s="48"/>
      <c r="AD74" s="25"/>
      <c r="AE74" s="25"/>
      <c r="AF74" s="25"/>
      <c r="AG74" s="25"/>
      <c r="AH74" s="25"/>
      <c r="AI74" s="25"/>
      <c r="AJ74" s="25"/>
      <c r="AK74" s="31"/>
      <c r="AL74" s="25"/>
      <c r="AM74" s="31"/>
      <c r="AN74" s="31"/>
      <c r="AO74" s="31"/>
      <c r="AP74" s="31"/>
    </row>
    <row r="75" spans="5:42" s="34" customFormat="1" ht="12.75">
      <c r="E75" s="29"/>
      <c r="F75" s="48"/>
      <c r="G75" s="48"/>
      <c r="J75" s="48"/>
      <c r="K75" s="48"/>
      <c r="N75" s="48"/>
      <c r="O75" s="48"/>
      <c r="R75" s="48"/>
      <c r="S75" s="48"/>
      <c r="V75" s="48"/>
      <c r="W75" s="48"/>
      <c r="Z75" s="48"/>
      <c r="AA75" s="48"/>
      <c r="AD75" s="25"/>
      <c r="AE75" s="25"/>
      <c r="AF75" s="25"/>
      <c r="AG75" s="25"/>
      <c r="AH75" s="25"/>
      <c r="AI75" s="25"/>
      <c r="AJ75" s="25"/>
      <c r="AK75" s="31"/>
      <c r="AL75" s="25"/>
      <c r="AM75" s="31"/>
      <c r="AN75" s="31"/>
      <c r="AO75" s="31"/>
      <c r="AP75" s="31"/>
    </row>
    <row r="76" spans="5:42" s="34" customFormat="1" ht="12.75">
      <c r="E76" s="29"/>
      <c r="F76" s="48"/>
      <c r="G76" s="48"/>
      <c r="J76" s="48"/>
      <c r="K76" s="48"/>
      <c r="N76" s="48"/>
      <c r="O76" s="48"/>
      <c r="R76" s="48"/>
      <c r="S76" s="48"/>
      <c r="V76" s="48"/>
      <c r="W76" s="48"/>
      <c r="Z76" s="48"/>
      <c r="AA76" s="48"/>
      <c r="AD76" s="25"/>
      <c r="AE76" s="25"/>
      <c r="AF76" s="25"/>
      <c r="AG76" s="25"/>
      <c r="AH76" s="25"/>
      <c r="AI76" s="25"/>
      <c r="AJ76" s="25"/>
      <c r="AK76" s="31"/>
      <c r="AL76" s="25"/>
      <c r="AM76" s="31"/>
      <c r="AN76" s="31"/>
      <c r="AO76" s="31"/>
      <c r="AP76" s="31"/>
    </row>
    <row r="77" spans="5:42" s="34" customFormat="1" ht="12.75">
      <c r="E77" s="29"/>
      <c r="F77" s="48"/>
      <c r="G77" s="48"/>
      <c r="J77" s="48"/>
      <c r="K77" s="48"/>
      <c r="N77" s="48"/>
      <c r="O77" s="48"/>
      <c r="R77" s="48"/>
      <c r="S77" s="48"/>
      <c r="V77" s="48"/>
      <c r="W77" s="48"/>
      <c r="Z77" s="48"/>
      <c r="AA77" s="48"/>
      <c r="AD77" s="25"/>
      <c r="AE77" s="25"/>
      <c r="AF77" s="25"/>
      <c r="AG77" s="25"/>
      <c r="AH77" s="25"/>
      <c r="AI77" s="25"/>
      <c r="AJ77" s="25"/>
      <c r="AK77" s="31"/>
      <c r="AL77" s="25"/>
      <c r="AM77" s="31"/>
      <c r="AN77" s="31"/>
      <c r="AO77" s="31"/>
      <c r="AP77" s="31"/>
    </row>
    <row r="78" spans="5:42" s="34" customFormat="1" ht="12.75">
      <c r="E78" s="29"/>
      <c r="F78" s="48"/>
      <c r="G78" s="48"/>
      <c r="J78" s="48"/>
      <c r="K78" s="48"/>
      <c r="N78" s="48"/>
      <c r="O78" s="48"/>
      <c r="R78" s="48"/>
      <c r="S78" s="48"/>
      <c r="V78" s="48"/>
      <c r="W78" s="48"/>
      <c r="Z78" s="48"/>
      <c r="AA78" s="48"/>
      <c r="AD78" s="25"/>
      <c r="AE78" s="25"/>
      <c r="AF78" s="25"/>
      <c r="AG78" s="25"/>
      <c r="AH78" s="25"/>
      <c r="AI78" s="25"/>
      <c r="AJ78" s="25"/>
      <c r="AK78" s="31"/>
      <c r="AL78" s="25"/>
      <c r="AM78" s="31"/>
      <c r="AN78" s="31"/>
      <c r="AO78" s="31"/>
      <c r="AP78" s="31"/>
    </row>
    <row r="79" spans="5:42" s="34" customFormat="1" ht="12.75">
      <c r="E79" s="29"/>
      <c r="F79" s="48"/>
      <c r="G79" s="48"/>
      <c r="J79" s="48"/>
      <c r="K79" s="48"/>
      <c r="N79" s="48"/>
      <c r="O79" s="48"/>
      <c r="R79" s="48"/>
      <c r="S79" s="48"/>
      <c r="V79" s="48"/>
      <c r="W79" s="48"/>
      <c r="Z79" s="48"/>
      <c r="AA79" s="48"/>
      <c r="AD79" s="25"/>
      <c r="AE79" s="25"/>
      <c r="AF79" s="25"/>
      <c r="AG79" s="25"/>
      <c r="AH79" s="25"/>
      <c r="AI79" s="25"/>
      <c r="AJ79" s="25"/>
      <c r="AK79" s="31"/>
      <c r="AL79" s="25"/>
      <c r="AM79" s="31"/>
      <c r="AN79" s="31"/>
      <c r="AO79" s="31"/>
      <c r="AP79" s="31"/>
    </row>
    <row r="80" spans="5:42" s="34" customFormat="1" ht="12.75">
      <c r="E80" s="29"/>
      <c r="F80" s="48"/>
      <c r="G80" s="48"/>
      <c r="J80" s="48"/>
      <c r="K80" s="48"/>
      <c r="N80" s="48"/>
      <c r="O80" s="48"/>
      <c r="R80" s="48"/>
      <c r="S80" s="48"/>
      <c r="V80" s="48"/>
      <c r="W80" s="48"/>
      <c r="Z80" s="48"/>
      <c r="AA80" s="48"/>
      <c r="AD80" s="25"/>
      <c r="AE80" s="25"/>
      <c r="AF80" s="25"/>
      <c r="AG80" s="25"/>
      <c r="AH80" s="25"/>
      <c r="AI80" s="25"/>
      <c r="AJ80" s="25"/>
      <c r="AK80" s="31"/>
      <c r="AL80" s="25"/>
      <c r="AM80" s="31"/>
      <c r="AN80" s="31"/>
      <c r="AO80" s="31"/>
      <c r="AP80" s="31"/>
    </row>
    <row r="81" spans="5:42" s="34" customFormat="1" ht="12.75">
      <c r="E81" s="29"/>
      <c r="F81" s="48"/>
      <c r="G81" s="48"/>
      <c r="J81" s="48"/>
      <c r="K81" s="48"/>
      <c r="N81" s="48"/>
      <c r="O81" s="48"/>
      <c r="R81" s="48"/>
      <c r="S81" s="48"/>
      <c r="V81" s="48"/>
      <c r="W81" s="48"/>
      <c r="Z81" s="48"/>
      <c r="AA81" s="48"/>
      <c r="AD81" s="25"/>
      <c r="AE81" s="25"/>
      <c r="AF81" s="25"/>
      <c r="AG81" s="25"/>
      <c r="AH81" s="25"/>
      <c r="AI81" s="25"/>
      <c r="AJ81" s="25"/>
      <c r="AK81" s="31"/>
      <c r="AL81" s="25"/>
      <c r="AM81" s="31"/>
      <c r="AN81" s="31"/>
      <c r="AO81" s="31"/>
      <c r="AP81" s="31"/>
    </row>
    <row r="82" spans="5:42" s="34" customFormat="1" ht="12.75">
      <c r="E82" s="29"/>
      <c r="F82" s="48"/>
      <c r="G82" s="48"/>
      <c r="J82" s="48"/>
      <c r="K82" s="48"/>
      <c r="N82" s="48"/>
      <c r="O82" s="48"/>
      <c r="R82" s="48"/>
      <c r="S82" s="48"/>
      <c r="V82" s="48"/>
      <c r="W82" s="48"/>
      <c r="Z82" s="48"/>
      <c r="AA82" s="48"/>
      <c r="AD82" s="25"/>
      <c r="AE82" s="25"/>
      <c r="AF82" s="25"/>
      <c r="AG82" s="25"/>
      <c r="AH82" s="25"/>
      <c r="AI82" s="25"/>
      <c r="AJ82" s="25"/>
      <c r="AK82" s="31"/>
      <c r="AL82" s="25"/>
      <c r="AM82" s="31"/>
      <c r="AN82" s="31"/>
      <c r="AO82" s="31"/>
      <c r="AP82" s="31"/>
    </row>
    <row r="83" spans="5:42" s="34" customFormat="1" ht="12.75">
      <c r="E83" s="29"/>
      <c r="F83" s="48"/>
      <c r="G83" s="48"/>
      <c r="J83" s="48"/>
      <c r="K83" s="48"/>
      <c r="N83" s="48"/>
      <c r="O83" s="48"/>
      <c r="R83" s="48"/>
      <c r="S83" s="48"/>
      <c r="V83" s="48"/>
      <c r="W83" s="48"/>
      <c r="Z83" s="48"/>
      <c r="AA83" s="48"/>
      <c r="AD83" s="25"/>
      <c r="AE83" s="25"/>
      <c r="AF83" s="25"/>
      <c r="AG83" s="25"/>
      <c r="AH83" s="25"/>
      <c r="AI83" s="25"/>
      <c r="AJ83" s="25"/>
      <c r="AK83" s="31"/>
      <c r="AL83" s="25"/>
      <c r="AM83" s="31"/>
      <c r="AN83" s="31"/>
      <c r="AO83" s="31"/>
      <c r="AP83" s="31"/>
    </row>
    <row r="84" spans="5:42" s="34" customFormat="1" ht="12.75">
      <c r="E84" s="29"/>
      <c r="F84" s="48"/>
      <c r="G84" s="48"/>
      <c r="J84" s="48"/>
      <c r="K84" s="48"/>
      <c r="N84" s="48"/>
      <c r="O84" s="48"/>
      <c r="R84" s="48"/>
      <c r="S84" s="48"/>
      <c r="V84" s="48"/>
      <c r="W84" s="48"/>
      <c r="Z84" s="48"/>
      <c r="AA84" s="48"/>
      <c r="AD84" s="25"/>
      <c r="AE84" s="25"/>
      <c r="AF84" s="25"/>
      <c r="AG84" s="25"/>
      <c r="AH84" s="25"/>
      <c r="AI84" s="25"/>
      <c r="AJ84" s="25"/>
      <c r="AK84" s="31"/>
      <c r="AL84" s="25"/>
      <c r="AM84" s="31"/>
      <c r="AN84" s="31"/>
      <c r="AO84" s="31"/>
      <c r="AP84" s="31"/>
    </row>
    <row r="85" spans="5:42" s="34" customFormat="1" ht="12.75">
      <c r="E85" s="29"/>
      <c r="F85" s="48"/>
      <c r="G85" s="48"/>
      <c r="J85" s="48"/>
      <c r="K85" s="48"/>
      <c r="N85" s="48"/>
      <c r="O85" s="48"/>
      <c r="R85" s="48"/>
      <c r="S85" s="48"/>
      <c r="V85" s="48"/>
      <c r="W85" s="48"/>
      <c r="Z85" s="48"/>
      <c r="AA85" s="48"/>
      <c r="AD85" s="25"/>
      <c r="AE85" s="25"/>
      <c r="AF85" s="25"/>
      <c r="AG85" s="25"/>
      <c r="AH85" s="25"/>
      <c r="AI85" s="25"/>
      <c r="AJ85" s="25"/>
      <c r="AK85" s="31"/>
      <c r="AL85" s="25"/>
      <c r="AM85" s="31"/>
      <c r="AN85" s="31"/>
      <c r="AO85" s="31"/>
      <c r="AP85" s="31"/>
    </row>
    <row r="86" spans="5:42" s="34" customFormat="1" ht="12.75">
      <c r="E86" s="29"/>
      <c r="F86" s="48"/>
      <c r="G86" s="48"/>
      <c r="J86" s="48"/>
      <c r="K86" s="48"/>
      <c r="N86" s="48"/>
      <c r="O86" s="48"/>
      <c r="R86" s="48"/>
      <c r="S86" s="48"/>
      <c r="V86" s="48"/>
      <c r="W86" s="48"/>
      <c r="Z86" s="48"/>
      <c r="AA86" s="48"/>
      <c r="AD86" s="25"/>
      <c r="AE86" s="25"/>
      <c r="AF86" s="25"/>
      <c r="AG86" s="25"/>
      <c r="AH86" s="25"/>
      <c r="AI86" s="25"/>
      <c r="AJ86" s="25"/>
      <c r="AK86" s="31"/>
      <c r="AL86" s="25"/>
      <c r="AM86" s="31"/>
      <c r="AN86" s="31"/>
      <c r="AO86" s="31"/>
      <c r="AP86" s="31"/>
    </row>
    <row r="87" spans="5:42" s="34" customFormat="1" ht="12.75">
      <c r="E87" s="29"/>
      <c r="F87" s="48"/>
      <c r="G87" s="48"/>
      <c r="J87" s="48"/>
      <c r="K87" s="48"/>
      <c r="N87" s="48"/>
      <c r="O87" s="48"/>
      <c r="R87" s="48"/>
      <c r="S87" s="48"/>
      <c r="V87" s="48"/>
      <c r="W87" s="48"/>
      <c r="Z87" s="48"/>
      <c r="AA87" s="48"/>
      <c r="AD87" s="25"/>
      <c r="AE87" s="25"/>
      <c r="AF87" s="25"/>
      <c r="AG87" s="25"/>
      <c r="AH87" s="25"/>
      <c r="AI87" s="25"/>
      <c r="AJ87" s="25"/>
      <c r="AK87" s="31"/>
      <c r="AL87" s="25"/>
      <c r="AM87" s="31"/>
      <c r="AN87" s="31"/>
      <c r="AO87" s="31"/>
      <c r="AP87" s="31"/>
    </row>
    <row r="88" spans="5:42" s="34" customFormat="1" ht="12.75">
      <c r="E88" s="29"/>
      <c r="F88" s="48"/>
      <c r="G88" s="48"/>
      <c r="J88" s="48"/>
      <c r="K88" s="48"/>
      <c r="N88" s="48"/>
      <c r="O88" s="48"/>
      <c r="R88" s="48"/>
      <c r="S88" s="48"/>
      <c r="V88" s="48"/>
      <c r="W88" s="48"/>
      <c r="Z88" s="48"/>
      <c r="AA88" s="48"/>
      <c r="AD88" s="25"/>
      <c r="AE88" s="25"/>
      <c r="AF88" s="25"/>
      <c r="AG88" s="25"/>
      <c r="AH88" s="25"/>
      <c r="AI88" s="25"/>
      <c r="AJ88" s="25"/>
      <c r="AK88" s="31"/>
      <c r="AL88" s="25"/>
      <c r="AM88" s="31"/>
      <c r="AN88" s="31"/>
      <c r="AO88" s="31"/>
      <c r="AP88" s="31"/>
    </row>
    <row r="89" spans="5:42" s="34" customFormat="1" ht="12.75">
      <c r="E89" s="29"/>
      <c r="F89" s="48"/>
      <c r="G89" s="48"/>
      <c r="J89" s="48"/>
      <c r="K89" s="48"/>
      <c r="N89" s="48"/>
      <c r="O89" s="48"/>
      <c r="R89" s="48"/>
      <c r="S89" s="48"/>
      <c r="V89" s="48"/>
      <c r="W89" s="48"/>
      <c r="Z89" s="48"/>
      <c r="AA89" s="48"/>
      <c r="AD89" s="25"/>
      <c r="AE89" s="25"/>
      <c r="AF89" s="25"/>
      <c r="AG89" s="25"/>
      <c r="AH89" s="25"/>
      <c r="AI89" s="25"/>
      <c r="AJ89" s="25"/>
      <c r="AK89" s="31"/>
      <c r="AL89" s="25"/>
      <c r="AM89" s="31"/>
      <c r="AN89" s="31"/>
      <c r="AO89" s="31"/>
      <c r="AP89" s="31"/>
    </row>
    <row r="90" spans="5:42" s="34" customFormat="1" ht="12.75">
      <c r="E90" s="29"/>
      <c r="F90" s="48"/>
      <c r="G90" s="48"/>
      <c r="J90" s="48"/>
      <c r="K90" s="48"/>
      <c r="N90" s="48"/>
      <c r="O90" s="48"/>
      <c r="R90" s="48"/>
      <c r="S90" s="48"/>
      <c r="V90" s="48"/>
      <c r="W90" s="48"/>
      <c r="Z90" s="48"/>
      <c r="AA90" s="48"/>
      <c r="AD90" s="25"/>
      <c r="AE90" s="25"/>
      <c r="AF90" s="25"/>
      <c r="AG90" s="25"/>
      <c r="AH90" s="25"/>
      <c r="AI90" s="25"/>
      <c r="AJ90" s="25"/>
      <c r="AK90" s="31"/>
      <c r="AL90" s="25"/>
      <c r="AM90" s="31"/>
      <c r="AN90" s="31"/>
      <c r="AO90" s="31"/>
      <c r="AP90" s="31"/>
    </row>
    <row r="91" spans="5:42" s="34" customFormat="1" ht="12.75">
      <c r="E91" s="29"/>
      <c r="F91" s="48"/>
      <c r="G91" s="48"/>
      <c r="J91" s="48"/>
      <c r="K91" s="48"/>
      <c r="N91" s="48"/>
      <c r="O91" s="48"/>
      <c r="R91" s="48"/>
      <c r="S91" s="48"/>
      <c r="V91" s="48"/>
      <c r="W91" s="48"/>
      <c r="Z91" s="48"/>
      <c r="AA91" s="48"/>
      <c r="AD91" s="25"/>
      <c r="AE91" s="25"/>
      <c r="AF91" s="25"/>
      <c r="AG91" s="25"/>
      <c r="AH91" s="25"/>
      <c r="AI91" s="25"/>
      <c r="AJ91" s="25"/>
      <c r="AK91" s="31"/>
      <c r="AL91" s="25"/>
      <c r="AM91" s="31"/>
      <c r="AN91" s="31"/>
      <c r="AO91" s="31"/>
      <c r="AP91" s="31"/>
    </row>
    <row r="92" spans="5:42" s="34" customFormat="1" ht="12.75">
      <c r="E92" s="29"/>
      <c r="F92" s="48"/>
      <c r="G92" s="48"/>
      <c r="J92" s="48"/>
      <c r="K92" s="48"/>
      <c r="N92" s="48"/>
      <c r="O92" s="48"/>
      <c r="R92" s="48"/>
      <c r="S92" s="48"/>
      <c r="V92" s="48"/>
      <c r="W92" s="48"/>
      <c r="Z92" s="48"/>
      <c r="AA92" s="48"/>
      <c r="AD92" s="25"/>
      <c r="AE92" s="25"/>
      <c r="AF92" s="25"/>
      <c r="AG92" s="25"/>
      <c r="AH92" s="25"/>
      <c r="AI92" s="25"/>
      <c r="AJ92" s="25"/>
      <c r="AK92" s="31"/>
      <c r="AL92" s="25"/>
      <c r="AM92" s="31"/>
      <c r="AN92" s="31"/>
      <c r="AO92" s="31"/>
      <c r="AP92" s="31"/>
    </row>
    <row r="93" spans="5:42" s="34" customFormat="1" ht="12.75">
      <c r="E93" s="29"/>
      <c r="F93" s="48"/>
      <c r="G93" s="48"/>
      <c r="J93" s="48"/>
      <c r="K93" s="48"/>
      <c r="N93" s="48"/>
      <c r="O93" s="48"/>
      <c r="R93" s="48"/>
      <c r="S93" s="48"/>
      <c r="V93" s="48"/>
      <c r="W93" s="48"/>
      <c r="Z93" s="48"/>
      <c r="AA93" s="48"/>
      <c r="AD93" s="25"/>
      <c r="AE93" s="25"/>
      <c r="AF93" s="25"/>
      <c r="AG93" s="25"/>
      <c r="AH93" s="25"/>
      <c r="AI93" s="25"/>
      <c r="AJ93" s="25"/>
      <c r="AK93" s="31"/>
      <c r="AL93" s="25"/>
      <c r="AM93" s="31"/>
      <c r="AN93" s="31"/>
      <c r="AO93" s="31"/>
      <c r="AP93" s="31"/>
    </row>
    <row r="94" spans="5:42" s="34" customFormat="1" ht="12.75">
      <c r="E94" s="29"/>
      <c r="F94" s="48"/>
      <c r="G94" s="48"/>
      <c r="J94" s="48"/>
      <c r="K94" s="48"/>
      <c r="N94" s="48"/>
      <c r="O94" s="48"/>
      <c r="R94" s="48"/>
      <c r="S94" s="48"/>
      <c r="V94" s="48"/>
      <c r="W94" s="48"/>
      <c r="Z94" s="48"/>
      <c r="AA94" s="48"/>
      <c r="AD94" s="25"/>
      <c r="AE94" s="25"/>
      <c r="AF94" s="25"/>
      <c r="AG94" s="25"/>
      <c r="AH94" s="25"/>
      <c r="AI94" s="25"/>
      <c r="AJ94" s="25"/>
      <c r="AK94" s="31"/>
      <c r="AL94" s="25"/>
      <c r="AM94" s="31"/>
      <c r="AN94" s="31"/>
      <c r="AO94" s="31"/>
      <c r="AP94" s="31"/>
    </row>
    <row r="95" spans="5:42" s="34" customFormat="1" ht="12.75">
      <c r="E95" s="29"/>
      <c r="F95" s="48"/>
      <c r="G95" s="48"/>
      <c r="J95" s="48"/>
      <c r="K95" s="48"/>
      <c r="N95" s="48"/>
      <c r="O95" s="48"/>
      <c r="R95" s="48"/>
      <c r="S95" s="48"/>
      <c r="V95" s="48"/>
      <c r="W95" s="48"/>
      <c r="Z95" s="48"/>
      <c r="AA95" s="48"/>
      <c r="AD95" s="25"/>
      <c r="AE95" s="25"/>
      <c r="AF95" s="25"/>
      <c r="AG95" s="25"/>
      <c r="AH95" s="25"/>
      <c r="AI95" s="25"/>
      <c r="AJ95" s="25"/>
      <c r="AK95" s="31"/>
      <c r="AL95" s="25"/>
      <c r="AM95" s="31"/>
      <c r="AN95" s="31"/>
      <c r="AO95" s="31"/>
      <c r="AP95" s="31"/>
    </row>
    <row r="96" spans="5:42" s="34" customFormat="1" ht="12.75">
      <c r="E96" s="29"/>
      <c r="F96" s="48"/>
      <c r="G96" s="48"/>
      <c r="J96" s="48"/>
      <c r="K96" s="48"/>
      <c r="N96" s="48"/>
      <c r="O96" s="48"/>
      <c r="R96" s="48"/>
      <c r="S96" s="48"/>
      <c r="V96" s="48"/>
      <c r="W96" s="48"/>
      <c r="Z96" s="48"/>
      <c r="AA96" s="48"/>
      <c r="AD96" s="25"/>
      <c r="AE96" s="25"/>
      <c r="AF96" s="25"/>
      <c r="AG96" s="25"/>
      <c r="AH96" s="25"/>
      <c r="AI96" s="25"/>
      <c r="AJ96" s="25"/>
      <c r="AK96" s="31"/>
      <c r="AL96" s="25"/>
      <c r="AM96" s="31"/>
      <c r="AN96" s="31"/>
      <c r="AO96" s="31"/>
      <c r="AP96" s="31"/>
    </row>
    <row r="97" spans="5:42" s="34" customFormat="1" ht="12.75">
      <c r="E97" s="29"/>
      <c r="F97" s="48"/>
      <c r="G97" s="48"/>
      <c r="J97" s="48"/>
      <c r="K97" s="48"/>
      <c r="N97" s="48"/>
      <c r="O97" s="48"/>
      <c r="R97" s="48"/>
      <c r="S97" s="48"/>
      <c r="V97" s="48"/>
      <c r="W97" s="48"/>
      <c r="Z97" s="48"/>
      <c r="AA97" s="48"/>
      <c r="AD97" s="25"/>
      <c r="AE97" s="25"/>
      <c r="AF97" s="25"/>
      <c r="AG97" s="25"/>
      <c r="AH97" s="25"/>
      <c r="AI97" s="25"/>
      <c r="AJ97" s="25"/>
      <c r="AK97" s="31"/>
      <c r="AL97" s="25"/>
      <c r="AM97" s="31"/>
      <c r="AN97" s="31"/>
      <c r="AO97" s="31"/>
      <c r="AP97" s="31"/>
    </row>
    <row r="98" spans="5:42" s="34" customFormat="1" ht="12.75">
      <c r="E98" s="29"/>
      <c r="F98" s="48"/>
      <c r="G98" s="48"/>
      <c r="J98" s="48"/>
      <c r="K98" s="48"/>
      <c r="N98" s="48"/>
      <c r="O98" s="48"/>
      <c r="R98" s="48"/>
      <c r="S98" s="48"/>
      <c r="V98" s="48"/>
      <c r="W98" s="48"/>
      <c r="Z98" s="48"/>
      <c r="AA98" s="48"/>
      <c r="AD98" s="25"/>
      <c r="AE98" s="25"/>
      <c r="AF98" s="25"/>
      <c r="AG98" s="25"/>
      <c r="AH98" s="25"/>
      <c r="AI98" s="25"/>
      <c r="AJ98" s="25"/>
      <c r="AK98" s="31"/>
      <c r="AL98" s="25"/>
      <c r="AM98" s="31"/>
      <c r="AN98" s="31"/>
      <c r="AO98" s="31"/>
      <c r="AP98" s="31"/>
    </row>
    <row r="99" spans="6:28" ht="12.75">
      <c r="F99" s="3"/>
      <c r="H99" s="1"/>
      <c r="J99" s="3"/>
      <c r="L99" s="1"/>
      <c r="N99" s="3"/>
      <c r="P99" s="1"/>
      <c r="R99" s="3"/>
      <c r="T99" s="1"/>
      <c r="V99" s="3"/>
      <c r="X99" s="1"/>
      <c r="Z99" s="3"/>
      <c r="AB99" s="1"/>
    </row>
    <row r="100" spans="6:28" ht="12.75">
      <c r="F100" s="3"/>
      <c r="H100" s="1"/>
      <c r="J100" s="3"/>
      <c r="L100" s="1"/>
      <c r="N100" s="3"/>
      <c r="P100" s="1"/>
      <c r="R100" s="3"/>
      <c r="T100" s="1"/>
      <c r="V100" s="3"/>
      <c r="X100" s="1"/>
      <c r="Z100" s="3"/>
      <c r="AB100" s="1"/>
    </row>
    <row r="101" spans="6:28" ht="12.75">
      <c r="F101" s="3"/>
      <c r="H101" s="1"/>
      <c r="J101" s="3"/>
      <c r="L101" s="1"/>
      <c r="N101" s="3"/>
      <c r="P101" s="1"/>
      <c r="R101" s="3"/>
      <c r="T101" s="1"/>
      <c r="V101" s="3"/>
      <c r="X101" s="1"/>
      <c r="Z101" s="3"/>
      <c r="AB101" s="1"/>
    </row>
    <row r="102" spans="6:28" ht="12.75">
      <c r="F102" s="3"/>
      <c r="H102" s="1"/>
      <c r="J102" s="3"/>
      <c r="L102" s="1"/>
      <c r="N102" s="3"/>
      <c r="P102" s="1"/>
      <c r="R102" s="3"/>
      <c r="T102" s="1"/>
      <c r="V102" s="3"/>
      <c r="X102" s="1"/>
      <c r="Z102" s="3"/>
      <c r="AB102" s="1"/>
    </row>
    <row r="103" spans="6:28" ht="12.75">
      <c r="F103" s="3"/>
      <c r="H103" s="1"/>
      <c r="J103" s="3"/>
      <c r="L103" s="1"/>
      <c r="N103" s="3"/>
      <c r="P103" s="1"/>
      <c r="R103" s="3"/>
      <c r="T103" s="1"/>
      <c r="V103" s="3"/>
      <c r="X103" s="1"/>
      <c r="Z103" s="3"/>
      <c r="AB103" s="1"/>
    </row>
    <row r="104" spans="6:28" ht="12.75">
      <c r="F104" s="3"/>
      <c r="H104" s="1"/>
      <c r="J104" s="3"/>
      <c r="L104" s="1"/>
      <c r="N104" s="3"/>
      <c r="P104" s="1"/>
      <c r="R104" s="3"/>
      <c r="T104" s="1"/>
      <c r="V104" s="3"/>
      <c r="X104" s="1"/>
      <c r="Z104" s="3"/>
      <c r="AB104" s="1"/>
    </row>
    <row r="105" spans="6:28" ht="12.75">
      <c r="F105" s="3"/>
      <c r="H105" s="1"/>
      <c r="J105" s="3"/>
      <c r="L105" s="1"/>
      <c r="N105" s="3"/>
      <c r="P105" s="1"/>
      <c r="R105" s="3"/>
      <c r="T105" s="1"/>
      <c r="V105" s="3"/>
      <c r="X105" s="1"/>
      <c r="Z105" s="3"/>
      <c r="AB105" s="1"/>
    </row>
    <row r="106" spans="6:28" ht="12.75">
      <c r="F106" s="3"/>
      <c r="H106" s="1"/>
      <c r="J106" s="3"/>
      <c r="L106" s="1"/>
      <c r="N106" s="3"/>
      <c r="P106" s="1"/>
      <c r="R106" s="3"/>
      <c r="T106" s="1"/>
      <c r="V106" s="3"/>
      <c r="X106" s="1"/>
      <c r="Z106" s="3"/>
      <c r="AB106" s="1"/>
    </row>
  </sheetData>
  <sheetProtection password="8068" sheet="1" selectLockedCells="1"/>
  <mergeCells count="26">
    <mergeCell ref="P4:Q4"/>
    <mergeCell ref="T4:U4"/>
    <mergeCell ref="Z5:AC5"/>
    <mergeCell ref="V5:Y5"/>
    <mergeCell ref="F5:I5"/>
    <mergeCell ref="J5:M5"/>
    <mergeCell ref="N5:Q5"/>
    <mergeCell ref="R5:U5"/>
    <mergeCell ref="A6:E6"/>
    <mergeCell ref="B51:D51"/>
    <mergeCell ref="F55:H55"/>
    <mergeCell ref="N55:P55"/>
    <mergeCell ref="Z55:AB55"/>
    <mergeCell ref="V55:X55"/>
    <mergeCell ref="J55:L55"/>
    <mergeCell ref="R55:T55"/>
    <mergeCell ref="AE6:AJ6"/>
    <mergeCell ref="AZ6:BE6"/>
    <mergeCell ref="X4:Y4"/>
    <mergeCell ref="AB4:AC4"/>
    <mergeCell ref="A2:E2"/>
    <mergeCell ref="A4:E4"/>
    <mergeCell ref="A3:E3"/>
    <mergeCell ref="H4:I4"/>
    <mergeCell ref="L4:M4"/>
    <mergeCell ref="A5:E5"/>
  </mergeCells>
  <conditionalFormatting sqref="AE7:AJ51">
    <cfRule type="expression" priority="1" dxfId="0" stopIfTrue="1">
      <formula>$BI7&gt;$AR$1</formula>
    </cfRule>
  </conditionalFormatting>
  <printOptions/>
  <pageMargins left="0.75" right="0.75" top="1" bottom="1" header="0.5" footer="0.5"/>
  <pageSetup horizontalDpi="600" verticalDpi="600" orientation="portrait" paperSize="9" scale="1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Fortescue</dc:creator>
  <cp:keywords/>
  <dc:description/>
  <cp:lastModifiedBy>David Fortescue</cp:lastModifiedBy>
  <cp:lastPrinted>2003-10-12T21:24:06Z</cp:lastPrinted>
  <dcterms:created xsi:type="dcterms:W3CDTF">2002-11-13T09:53:38Z</dcterms:created>
  <dcterms:modified xsi:type="dcterms:W3CDTF">2015-03-28T22:14:30Z</dcterms:modified>
  <cp:category/>
  <cp:version/>
  <cp:contentType/>
  <cp:contentStatus/>
</cp:coreProperties>
</file>